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315" windowWidth="1980" windowHeight="42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630" i="1" l="1"/>
  <c r="G630" i="1" s="1"/>
  <c r="G629" i="1"/>
  <c r="F629" i="1"/>
  <c r="F628" i="1"/>
  <c r="G628" i="1" s="1"/>
  <c r="G627" i="1"/>
  <c r="F627" i="1"/>
  <c r="F626" i="1"/>
  <c r="G626" i="1" s="1"/>
  <c r="G625" i="1"/>
  <c r="F625" i="1"/>
  <c r="F624" i="1"/>
  <c r="G624" i="1" s="1"/>
  <c r="G623" i="1"/>
  <c r="F623" i="1"/>
  <c r="F622" i="1"/>
  <c r="G622" i="1" s="1"/>
  <c r="G621" i="1"/>
  <c r="F621" i="1"/>
  <c r="F620" i="1"/>
  <c r="G620" i="1" s="1"/>
  <c r="G619" i="1"/>
  <c r="F619" i="1"/>
  <c r="F618" i="1"/>
  <c r="G618" i="1" s="1"/>
  <c r="G617" i="1"/>
  <c r="F617" i="1"/>
  <c r="F616" i="1"/>
  <c r="G616" i="1" s="1"/>
  <c r="G615" i="1"/>
  <c r="F615" i="1"/>
  <c r="F614" i="1"/>
  <c r="G614" i="1" s="1"/>
  <c r="G613" i="1"/>
  <c r="F613" i="1"/>
  <c r="F612" i="1"/>
  <c r="G612" i="1" s="1"/>
  <c r="G611" i="1"/>
  <c r="F611" i="1"/>
  <c r="F610" i="1"/>
  <c r="G610" i="1" s="1"/>
  <c r="G609" i="1"/>
  <c r="F609" i="1"/>
  <c r="F608" i="1"/>
  <c r="G608" i="1" s="1"/>
  <c r="G607" i="1"/>
  <c r="F607" i="1"/>
  <c r="F606" i="1"/>
  <c r="G606" i="1" s="1"/>
  <c r="F605" i="1"/>
  <c r="G605" i="1" s="1"/>
  <c r="F604" i="1"/>
  <c r="G604" i="1" s="1"/>
  <c r="F603" i="1"/>
  <c r="G603" i="1" s="1"/>
  <c r="F602" i="1"/>
  <c r="G602" i="1" s="1"/>
  <c r="F601" i="1"/>
  <c r="G601" i="1" s="1"/>
  <c r="F600" i="1"/>
  <c r="G600" i="1" s="1"/>
  <c r="F599" i="1"/>
  <c r="G599" i="1" s="1"/>
  <c r="F598" i="1"/>
  <c r="G598" i="1" s="1"/>
  <c r="F597" i="1"/>
  <c r="G597" i="1" s="1"/>
  <c r="F596" i="1"/>
  <c r="G596" i="1" s="1"/>
  <c r="F595" i="1"/>
  <c r="G595" i="1" s="1"/>
  <c r="F594" i="1"/>
  <c r="G594" i="1" s="1"/>
  <c r="F593" i="1"/>
  <c r="G593" i="1" s="1"/>
  <c r="F592" i="1"/>
  <c r="G592" i="1" s="1"/>
  <c r="F591" i="1"/>
  <c r="G591" i="1" s="1"/>
  <c r="F590" i="1"/>
  <c r="G590" i="1" s="1"/>
  <c r="F589" i="1"/>
  <c r="G589" i="1" s="1"/>
  <c r="F588" i="1"/>
  <c r="G588" i="1" s="1"/>
  <c r="F587" i="1"/>
  <c r="G587" i="1" s="1"/>
  <c r="F586" i="1"/>
  <c r="G586" i="1" s="1"/>
  <c r="F585" i="1"/>
  <c r="G585" i="1" s="1"/>
  <c r="F584" i="1"/>
  <c r="G584" i="1" s="1"/>
  <c r="F583" i="1"/>
  <c r="G583" i="1" s="1"/>
  <c r="F582" i="1"/>
  <c r="G582" i="1" s="1"/>
  <c r="F581" i="1"/>
  <c r="G581" i="1" s="1"/>
  <c r="F580" i="1"/>
  <c r="G580" i="1" s="1"/>
  <c r="F579" i="1"/>
  <c r="G579" i="1" s="1"/>
  <c r="F578" i="1"/>
  <c r="G578" i="1" s="1"/>
  <c r="F577" i="1"/>
  <c r="G577" i="1" s="1"/>
  <c r="F576" i="1"/>
  <c r="G576" i="1" s="1"/>
  <c r="F575" i="1"/>
  <c r="G575" i="1" s="1"/>
  <c r="F574" i="1"/>
  <c r="G574" i="1" s="1"/>
  <c r="F573" i="1"/>
  <c r="G573" i="1" s="1"/>
  <c r="F572" i="1"/>
  <c r="G572" i="1" s="1"/>
  <c r="F571" i="1"/>
  <c r="G571" i="1" s="1"/>
  <c r="F570" i="1"/>
  <c r="G570" i="1" s="1"/>
  <c r="F569" i="1"/>
  <c r="G569" i="1" s="1"/>
  <c r="F568" i="1"/>
  <c r="G568" i="1" s="1"/>
  <c r="F567" i="1"/>
  <c r="G567" i="1" s="1"/>
  <c r="F566" i="1"/>
  <c r="G566" i="1" s="1"/>
  <c r="F565" i="1"/>
  <c r="G565" i="1" s="1"/>
  <c r="F564" i="1"/>
  <c r="G564" i="1" s="1"/>
  <c r="F563" i="1"/>
  <c r="G563" i="1" s="1"/>
  <c r="F562" i="1"/>
  <c r="G562" i="1" s="1"/>
  <c r="F561" i="1"/>
  <c r="G561" i="1" s="1"/>
  <c r="F560" i="1"/>
  <c r="G560" i="1" s="1"/>
  <c r="F559" i="1"/>
  <c r="G559" i="1" s="1"/>
  <c r="F558" i="1"/>
  <c r="G558" i="1" s="1"/>
  <c r="F557" i="1"/>
  <c r="G557" i="1" s="1"/>
  <c r="F556" i="1"/>
  <c r="G556" i="1" s="1"/>
  <c r="F555" i="1"/>
  <c r="G555" i="1" s="1"/>
  <c r="F554" i="1"/>
  <c r="G554" i="1" s="1"/>
  <c r="F553" i="1"/>
  <c r="G553" i="1" s="1"/>
  <c r="F552" i="1"/>
  <c r="G552" i="1" s="1"/>
  <c r="F551" i="1"/>
  <c r="G551" i="1" s="1"/>
  <c r="F550" i="1"/>
  <c r="G550" i="1" s="1"/>
  <c r="F549" i="1"/>
  <c r="G549" i="1" s="1"/>
  <c r="F548" i="1"/>
  <c r="G548" i="1" s="1"/>
  <c r="F547" i="1"/>
  <c r="G547" i="1" s="1"/>
  <c r="F546" i="1"/>
  <c r="G546" i="1" s="1"/>
  <c r="F545" i="1"/>
  <c r="G545" i="1" s="1"/>
  <c r="F544" i="1"/>
  <c r="G544" i="1" s="1"/>
  <c r="F543" i="1"/>
  <c r="G543" i="1" s="1"/>
  <c r="F542" i="1"/>
  <c r="G542" i="1" s="1"/>
  <c r="F541" i="1"/>
  <c r="G541" i="1" s="1"/>
  <c r="F540" i="1"/>
  <c r="G540" i="1" s="1"/>
  <c r="F539" i="1"/>
  <c r="G539" i="1" s="1"/>
  <c r="F538" i="1"/>
  <c r="G538" i="1" s="1"/>
  <c r="F537" i="1"/>
  <c r="G537" i="1" s="1"/>
  <c r="F536" i="1"/>
  <c r="G536" i="1" s="1"/>
  <c r="F535" i="1"/>
  <c r="G535" i="1" s="1"/>
  <c r="F534" i="1"/>
  <c r="G534" i="1" s="1"/>
  <c r="F533" i="1"/>
  <c r="G533" i="1" s="1"/>
  <c r="F532" i="1"/>
  <c r="G532" i="1" s="1"/>
  <c r="F531" i="1"/>
  <c r="G531" i="1" s="1"/>
  <c r="F530" i="1"/>
  <c r="G530" i="1" s="1"/>
  <c r="F529" i="1"/>
  <c r="G529" i="1" s="1"/>
  <c r="F528" i="1"/>
  <c r="G528" i="1" s="1"/>
  <c r="F527" i="1"/>
  <c r="G527" i="1" s="1"/>
  <c r="F526" i="1"/>
  <c r="G526" i="1" s="1"/>
  <c r="F525" i="1"/>
  <c r="G525" i="1" s="1"/>
  <c r="F524" i="1"/>
  <c r="G524" i="1" s="1"/>
  <c r="F523" i="1"/>
  <c r="G523" i="1" s="1"/>
  <c r="F522" i="1"/>
  <c r="G522" i="1" s="1"/>
  <c r="F521" i="1"/>
  <c r="G521" i="1" s="1"/>
  <c r="F520" i="1"/>
  <c r="G520" i="1" s="1"/>
  <c r="F519" i="1"/>
  <c r="G519" i="1" s="1"/>
  <c r="F518" i="1"/>
  <c r="G518" i="1" s="1"/>
  <c r="F517" i="1"/>
  <c r="G517" i="1" s="1"/>
  <c r="F516" i="1"/>
  <c r="G516" i="1" s="1"/>
  <c r="F515" i="1"/>
  <c r="G515" i="1" s="1"/>
  <c r="F514" i="1"/>
  <c r="G514" i="1" s="1"/>
  <c r="F513" i="1"/>
  <c r="G513" i="1" s="1"/>
  <c r="F512" i="1"/>
  <c r="G512" i="1" s="1"/>
  <c r="F511" i="1"/>
  <c r="G511" i="1" s="1"/>
  <c r="F510" i="1"/>
  <c r="G510" i="1" s="1"/>
  <c r="F509" i="1"/>
  <c r="G509" i="1" s="1"/>
  <c r="F508" i="1"/>
  <c r="G508" i="1" s="1"/>
  <c r="F507" i="1"/>
  <c r="G507" i="1" s="1"/>
  <c r="F506" i="1"/>
  <c r="G506" i="1" s="1"/>
  <c r="F505" i="1"/>
  <c r="G505" i="1" s="1"/>
  <c r="F504" i="1"/>
  <c r="G504" i="1" s="1"/>
  <c r="F503" i="1"/>
  <c r="G503" i="1" s="1"/>
  <c r="F502" i="1"/>
  <c r="G502" i="1" s="1"/>
  <c r="F501" i="1"/>
  <c r="G501" i="1" s="1"/>
  <c r="F500" i="1"/>
  <c r="G500" i="1" s="1"/>
  <c r="F499" i="1"/>
  <c r="G499" i="1" s="1"/>
  <c r="F498" i="1"/>
  <c r="G498" i="1" s="1"/>
  <c r="F497" i="1"/>
  <c r="G497" i="1" s="1"/>
  <c r="F496" i="1"/>
  <c r="G496" i="1" s="1"/>
  <c r="F495" i="1"/>
  <c r="G495" i="1" s="1"/>
  <c r="F494" i="1"/>
  <c r="G494" i="1" s="1"/>
  <c r="F493" i="1"/>
  <c r="G493" i="1" s="1"/>
  <c r="F492" i="1"/>
  <c r="G492" i="1" s="1"/>
  <c r="G491" i="1"/>
  <c r="F491" i="1"/>
  <c r="F490" i="1"/>
  <c r="G490" i="1" s="1"/>
  <c r="F489" i="1"/>
  <c r="G489" i="1" s="1"/>
  <c r="F488" i="1"/>
  <c r="G488" i="1" s="1"/>
  <c r="G487" i="1"/>
  <c r="F487" i="1"/>
  <c r="F486" i="1"/>
  <c r="G486" i="1" s="1"/>
  <c r="G485" i="1"/>
  <c r="F485" i="1"/>
  <c r="F484" i="1"/>
  <c r="G484" i="1" s="1"/>
  <c r="F483" i="1"/>
  <c r="G483" i="1" s="1"/>
  <c r="F482" i="1"/>
  <c r="G482" i="1" s="1"/>
  <c r="F481" i="1"/>
  <c r="G481" i="1" s="1"/>
  <c r="F480" i="1"/>
  <c r="G480" i="1" s="1"/>
  <c r="G479" i="1"/>
  <c r="F479" i="1"/>
  <c r="F478" i="1"/>
  <c r="G478" i="1" s="1"/>
  <c r="F477" i="1"/>
  <c r="G477" i="1" s="1"/>
  <c r="F476" i="1"/>
  <c r="G476" i="1" s="1"/>
  <c r="G475" i="1"/>
  <c r="F475" i="1"/>
  <c r="F474" i="1"/>
  <c r="G474" i="1" s="1"/>
  <c r="F473" i="1"/>
  <c r="G473" i="1" s="1"/>
  <c r="F472" i="1"/>
  <c r="G472" i="1" s="1"/>
  <c r="G471" i="1"/>
  <c r="F471" i="1"/>
  <c r="F470" i="1"/>
  <c r="G470" i="1" s="1"/>
  <c r="G469" i="1"/>
  <c r="F469" i="1"/>
  <c r="F468" i="1"/>
  <c r="G468" i="1" s="1"/>
  <c r="F467" i="1"/>
  <c r="G467" i="1" s="1"/>
  <c r="F466" i="1"/>
  <c r="G466" i="1" s="1"/>
  <c r="F465" i="1"/>
  <c r="G465" i="1" s="1"/>
  <c r="F464" i="1"/>
  <c r="G464" i="1" s="1"/>
  <c r="G463" i="1"/>
  <c r="F463" i="1"/>
  <c r="F462" i="1"/>
  <c r="G462" i="1" s="1"/>
  <c r="F461" i="1"/>
  <c r="G461" i="1" s="1"/>
  <c r="F460" i="1"/>
  <c r="G460" i="1" s="1"/>
  <c r="G459" i="1"/>
  <c r="F459" i="1"/>
  <c r="F458" i="1"/>
  <c r="G458" i="1" s="1"/>
  <c r="F457" i="1"/>
  <c r="G457" i="1" s="1"/>
  <c r="F456" i="1"/>
  <c r="G456" i="1" s="1"/>
  <c r="G455" i="1"/>
  <c r="F455" i="1"/>
  <c r="F454" i="1"/>
  <c r="G454" i="1" s="1"/>
  <c r="F453" i="1"/>
  <c r="G453" i="1" s="1"/>
  <c r="F452" i="1"/>
  <c r="G452" i="1" s="1"/>
  <c r="G451" i="1"/>
  <c r="F451" i="1"/>
  <c r="F450" i="1"/>
  <c r="G450" i="1" s="1"/>
  <c r="F449" i="1"/>
  <c r="G449" i="1" s="1"/>
  <c r="F448" i="1"/>
  <c r="G448" i="1" s="1"/>
  <c r="G447" i="1"/>
  <c r="F447" i="1"/>
  <c r="F446" i="1"/>
  <c r="G446" i="1" s="1"/>
  <c r="F445" i="1"/>
  <c r="G445" i="1" s="1"/>
  <c r="F444" i="1"/>
  <c r="G444" i="1" s="1"/>
  <c r="G443" i="1"/>
  <c r="F443" i="1"/>
  <c r="F442" i="1"/>
  <c r="G442" i="1" s="1"/>
  <c r="F441" i="1"/>
  <c r="G441" i="1" s="1"/>
  <c r="F440" i="1"/>
  <c r="G440" i="1" s="1"/>
  <c r="G439" i="1"/>
  <c r="F439" i="1"/>
  <c r="F438" i="1"/>
  <c r="G438" i="1" s="1"/>
  <c r="F437" i="1"/>
  <c r="G437" i="1" s="1"/>
  <c r="F436" i="1"/>
  <c r="G436" i="1" s="1"/>
  <c r="G435" i="1"/>
  <c r="F435" i="1"/>
  <c r="F434" i="1"/>
  <c r="G434" i="1" s="1"/>
  <c r="F433" i="1"/>
  <c r="G433" i="1" s="1"/>
  <c r="F432" i="1"/>
  <c r="G432" i="1" s="1"/>
  <c r="G431" i="1"/>
  <c r="F431" i="1"/>
  <c r="F430" i="1"/>
  <c r="G430" i="1" s="1"/>
  <c r="F429" i="1"/>
  <c r="G429" i="1" s="1"/>
  <c r="F428" i="1"/>
  <c r="G428" i="1" s="1"/>
  <c r="G427" i="1"/>
  <c r="F427" i="1"/>
  <c r="F426" i="1"/>
  <c r="G426" i="1" s="1"/>
  <c r="F425" i="1"/>
  <c r="G425" i="1" s="1"/>
  <c r="F424" i="1"/>
  <c r="G424" i="1" s="1"/>
  <c r="G423" i="1"/>
  <c r="F423" i="1"/>
  <c r="F422" i="1"/>
  <c r="G422" i="1" s="1"/>
  <c r="F421" i="1"/>
  <c r="G421" i="1" s="1"/>
  <c r="F420" i="1"/>
  <c r="G420" i="1" s="1"/>
  <c r="G419" i="1"/>
  <c r="F419" i="1"/>
  <c r="F418" i="1"/>
  <c r="G418" i="1" s="1"/>
  <c r="F417" i="1"/>
  <c r="G417" i="1" s="1"/>
  <c r="F416" i="1"/>
  <c r="G416" i="1" s="1"/>
  <c r="G415" i="1"/>
  <c r="F415" i="1"/>
  <c r="F414" i="1"/>
  <c r="G414" i="1" s="1"/>
  <c r="F413" i="1"/>
  <c r="G413" i="1" s="1"/>
  <c r="F412" i="1"/>
  <c r="G412" i="1" s="1"/>
  <c r="G411" i="1"/>
  <c r="F411" i="1"/>
  <c r="F410" i="1"/>
  <c r="G410" i="1" s="1"/>
  <c r="F409" i="1"/>
  <c r="G409" i="1" s="1"/>
  <c r="F408" i="1"/>
  <c r="G408" i="1" s="1"/>
  <c r="G407" i="1"/>
  <c r="F407" i="1"/>
  <c r="F406" i="1"/>
  <c r="G406" i="1" s="1"/>
  <c r="F405" i="1"/>
  <c r="G405" i="1" s="1"/>
  <c r="F404" i="1"/>
  <c r="G404" i="1" s="1"/>
  <c r="G403" i="1"/>
  <c r="F403" i="1"/>
  <c r="F402" i="1"/>
  <c r="G402" i="1" s="1"/>
  <c r="F401" i="1"/>
  <c r="G401" i="1" s="1"/>
  <c r="F400" i="1"/>
  <c r="G400" i="1" s="1"/>
  <c r="G399" i="1"/>
  <c r="F399" i="1"/>
  <c r="F398" i="1"/>
  <c r="G398" i="1" s="1"/>
  <c r="F397" i="1"/>
  <c r="G397" i="1" s="1"/>
  <c r="F396" i="1"/>
  <c r="G396" i="1" s="1"/>
  <c r="G395" i="1"/>
  <c r="F395" i="1"/>
  <c r="F394" i="1"/>
  <c r="G394" i="1" s="1"/>
  <c r="F393" i="1"/>
  <c r="G393" i="1" s="1"/>
  <c r="F392" i="1"/>
  <c r="G392" i="1" s="1"/>
  <c r="G391" i="1"/>
  <c r="F391" i="1"/>
  <c r="F390" i="1"/>
  <c r="G390" i="1" s="1"/>
  <c r="F389" i="1"/>
  <c r="G389" i="1" s="1"/>
  <c r="F388" i="1"/>
  <c r="G388" i="1" s="1"/>
  <c r="G387" i="1"/>
  <c r="F387" i="1"/>
  <c r="F386" i="1"/>
  <c r="G386" i="1" s="1"/>
  <c r="F385" i="1"/>
  <c r="G385" i="1" s="1"/>
  <c r="F384" i="1"/>
  <c r="G384" i="1" s="1"/>
  <c r="G383" i="1"/>
  <c r="F383" i="1"/>
  <c r="F382" i="1"/>
  <c r="G382" i="1" s="1"/>
  <c r="F381" i="1"/>
  <c r="G381" i="1" s="1"/>
  <c r="F380" i="1"/>
  <c r="G380" i="1" s="1"/>
  <c r="G379" i="1"/>
  <c r="F379" i="1"/>
  <c r="F378" i="1"/>
  <c r="G378" i="1" s="1"/>
  <c r="F377" i="1"/>
  <c r="G377" i="1" s="1"/>
  <c r="F376" i="1"/>
  <c r="G376" i="1" s="1"/>
  <c r="G375" i="1"/>
  <c r="F375" i="1"/>
  <c r="F374" i="1"/>
  <c r="G374" i="1" s="1"/>
  <c r="F373" i="1"/>
  <c r="G373" i="1" s="1"/>
  <c r="F372" i="1"/>
  <c r="G372" i="1" s="1"/>
  <c r="G371" i="1"/>
  <c r="F371" i="1"/>
  <c r="F370" i="1"/>
  <c r="G370" i="1" s="1"/>
  <c r="F369" i="1"/>
  <c r="G369" i="1" s="1"/>
  <c r="F368" i="1"/>
  <c r="G368" i="1" s="1"/>
  <c r="G367" i="1"/>
  <c r="F367" i="1"/>
  <c r="F366" i="1"/>
  <c r="G366" i="1" s="1"/>
  <c r="F365" i="1"/>
  <c r="G365" i="1" s="1"/>
  <c r="F364" i="1"/>
  <c r="G364" i="1" s="1"/>
  <c r="F363" i="1"/>
  <c r="G363" i="1" s="1"/>
  <c r="F362" i="1"/>
  <c r="G362" i="1" s="1"/>
  <c r="F361" i="1"/>
  <c r="G361" i="1" s="1"/>
  <c r="F360" i="1"/>
  <c r="G360" i="1" s="1"/>
  <c r="G359" i="1"/>
  <c r="F359" i="1"/>
  <c r="F358" i="1"/>
  <c r="G358" i="1" s="1"/>
  <c r="F357" i="1"/>
  <c r="G357" i="1" s="1"/>
  <c r="F356" i="1"/>
  <c r="G356" i="1" s="1"/>
  <c r="G355" i="1"/>
  <c r="F355" i="1"/>
  <c r="F354" i="1"/>
  <c r="G354" i="1" s="1"/>
  <c r="F353" i="1"/>
  <c r="G353" i="1" s="1"/>
  <c r="F352" i="1"/>
  <c r="G352" i="1" s="1"/>
  <c r="G351" i="1"/>
  <c r="F351" i="1"/>
  <c r="F350" i="1"/>
  <c r="G350" i="1" s="1"/>
  <c r="F349" i="1"/>
  <c r="G349" i="1" s="1"/>
  <c r="F348" i="1"/>
  <c r="G348" i="1" s="1"/>
  <c r="G347" i="1"/>
  <c r="F347" i="1"/>
  <c r="F346" i="1"/>
  <c r="G346" i="1" s="1"/>
  <c r="F345" i="1"/>
  <c r="G345" i="1" s="1"/>
  <c r="F344" i="1"/>
  <c r="G344" i="1" s="1"/>
  <c r="G343" i="1"/>
  <c r="F343" i="1"/>
  <c r="F342" i="1"/>
  <c r="G342" i="1" s="1"/>
  <c r="F341" i="1"/>
  <c r="G341" i="1" s="1"/>
  <c r="F340" i="1"/>
  <c r="G340" i="1" s="1"/>
  <c r="G339" i="1"/>
  <c r="F339" i="1"/>
  <c r="F338" i="1"/>
  <c r="G338" i="1" s="1"/>
  <c r="F337" i="1"/>
  <c r="G337" i="1" s="1"/>
  <c r="F336" i="1"/>
  <c r="G336" i="1" s="1"/>
  <c r="G335" i="1"/>
  <c r="F335" i="1"/>
  <c r="F334" i="1"/>
  <c r="G334" i="1" s="1"/>
  <c r="F333" i="1"/>
  <c r="G333" i="1" s="1"/>
  <c r="F332" i="1"/>
  <c r="G332" i="1" s="1"/>
  <c r="G331" i="1"/>
  <c r="F331" i="1"/>
  <c r="F330" i="1"/>
  <c r="G330" i="1" s="1"/>
  <c r="F329" i="1"/>
  <c r="G329" i="1" s="1"/>
  <c r="F328" i="1"/>
  <c r="G328" i="1" s="1"/>
  <c r="G327" i="1"/>
  <c r="F327" i="1"/>
  <c r="F326" i="1"/>
  <c r="G326" i="1" s="1"/>
  <c r="F325" i="1"/>
  <c r="G325" i="1" s="1"/>
  <c r="F324" i="1"/>
  <c r="G324" i="1" s="1"/>
  <c r="G323" i="1"/>
  <c r="F323" i="1"/>
  <c r="F322" i="1"/>
  <c r="G322" i="1" s="1"/>
  <c r="F321" i="1"/>
  <c r="G321" i="1" s="1"/>
  <c r="F320" i="1"/>
  <c r="G320" i="1" s="1"/>
  <c r="G319" i="1"/>
  <c r="F319" i="1"/>
  <c r="F318" i="1"/>
  <c r="G318" i="1" s="1"/>
  <c r="F317" i="1"/>
  <c r="G317" i="1" s="1"/>
  <c r="F316" i="1"/>
  <c r="G316" i="1" s="1"/>
  <c r="G315" i="1"/>
  <c r="F315" i="1"/>
  <c r="F314" i="1"/>
  <c r="G314" i="1" s="1"/>
  <c r="F313" i="1"/>
  <c r="G313" i="1" s="1"/>
  <c r="F312" i="1"/>
  <c r="G312" i="1" s="1"/>
  <c r="G311" i="1"/>
  <c r="F311" i="1"/>
  <c r="F310" i="1"/>
  <c r="G310" i="1" s="1"/>
  <c r="F309" i="1"/>
  <c r="G309" i="1" s="1"/>
  <c r="F308" i="1"/>
  <c r="G308" i="1" s="1"/>
  <c r="G307" i="1"/>
  <c r="F307" i="1"/>
  <c r="F306" i="1"/>
  <c r="G306" i="1" s="1"/>
  <c r="F305" i="1"/>
  <c r="G305" i="1" s="1"/>
  <c r="F304" i="1"/>
  <c r="G304" i="1" s="1"/>
  <c r="G303" i="1"/>
  <c r="F303" i="1"/>
  <c r="F302" i="1"/>
  <c r="G302" i="1" s="1"/>
  <c r="F301" i="1"/>
  <c r="G301" i="1" s="1"/>
  <c r="F300" i="1"/>
  <c r="G300" i="1" s="1"/>
  <c r="G299" i="1"/>
  <c r="F299" i="1"/>
  <c r="G298" i="1"/>
  <c r="F298" i="1"/>
  <c r="F297" i="1"/>
  <c r="G297" i="1" s="1"/>
  <c r="G296" i="1"/>
  <c r="F296" i="1"/>
  <c r="F295" i="1"/>
  <c r="G295" i="1" s="1"/>
  <c r="G294" i="1"/>
  <c r="F294" i="1"/>
  <c r="F293" i="1"/>
  <c r="G293" i="1" s="1"/>
  <c r="G292" i="1"/>
  <c r="F292" i="1"/>
  <c r="F291" i="1"/>
  <c r="G291" i="1" s="1"/>
  <c r="G290" i="1"/>
  <c r="F290" i="1"/>
  <c r="F289" i="1"/>
  <c r="G289" i="1" s="1"/>
  <c r="G288" i="1"/>
  <c r="F288" i="1"/>
  <c r="F287" i="1"/>
  <c r="G287" i="1" s="1"/>
  <c r="G286" i="1"/>
  <c r="F286" i="1"/>
  <c r="F285" i="1"/>
  <c r="G285" i="1" s="1"/>
  <c r="G284" i="1"/>
  <c r="F284" i="1"/>
  <c r="F283" i="1"/>
  <c r="G283" i="1" s="1"/>
  <c r="G282" i="1"/>
  <c r="F282" i="1"/>
  <c r="F281" i="1"/>
  <c r="G281" i="1" s="1"/>
  <c r="G280" i="1"/>
  <c r="F280" i="1"/>
  <c r="F279" i="1"/>
  <c r="G279" i="1" s="1"/>
  <c r="G278" i="1"/>
  <c r="F278" i="1"/>
  <c r="F277" i="1"/>
  <c r="G277" i="1" s="1"/>
  <c r="G276" i="1"/>
  <c r="F276" i="1"/>
  <c r="F275" i="1"/>
  <c r="G275" i="1" s="1"/>
  <c r="G274" i="1"/>
  <c r="F274" i="1"/>
  <c r="F273" i="1"/>
  <c r="G273" i="1" s="1"/>
  <c r="G272" i="1"/>
  <c r="F272" i="1"/>
  <c r="F271" i="1"/>
  <c r="G271" i="1" s="1"/>
  <c r="G270" i="1"/>
  <c r="F270" i="1"/>
  <c r="F269" i="1"/>
  <c r="G269" i="1" s="1"/>
  <c r="G268" i="1"/>
  <c r="F268" i="1"/>
  <c r="F267" i="1"/>
  <c r="G267" i="1" s="1"/>
  <c r="G266" i="1"/>
  <c r="F266" i="1"/>
  <c r="F265" i="1"/>
  <c r="G265" i="1" s="1"/>
  <c r="G264" i="1"/>
  <c r="F264" i="1"/>
  <c r="F263" i="1"/>
  <c r="G263" i="1" s="1"/>
  <c r="G262" i="1"/>
  <c r="F262" i="1"/>
  <c r="F261" i="1"/>
  <c r="G261" i="1" s="1"/>
  <c r="G260" i="1"/>
  <c r="F260" i="1"/>
  <c r="F259" i="1"/>
  <c r="G259" i="1" s="1"/>
  <c r="G258" i="1"/>
  <c r="F258" i="1"/>
  <c r="F257" i="1"/>
  <c r="G257" i="1" s="1"/>
  <c r="G256" i="1"/>
  <c r="F256" i="1"/>
  <c r="F255" i="1"/>
  <c r="G255" i="1" s="1"/>
  <c r="G254" i="1"/>
  <c r="F254" i="1"/>
  <c r="F253" i="1"/>
  <c r="G253" i="1" s="1"/>
  <c r="G252" i="1"/>
  <c r="F252" i="1"/>
  <c r="F251" i="1"/>
  <c r="G251" i="1" s="1"/>
  <c r="G250" i="1"/>
  <c r="F250" i="1"/>
  <c r="F249" i="1"/>
  <c r="G249" i="1" s="1"/>
  <c r="G248" i="1"/>
  <c r="F248" i="1"/>
  <c r="F247" i="1"/>
  <c r="G247" i="1" s="1"/>
  <c r="G246" i="1"/>
  <c r="F246" i="1"/>
  <c r="F245" i="1"/>
  <c r="G245" i="1" s="1"/>
  <c r="G244" i="1"/>
  <c r="F244" i="1"/>
  <c r="F243" i="1"/>
  <c r="G243" i="1" s="1"/>
  <c r="G242" i="1"/>
  <c r="F242" i="1"/>
  <c r="F241" i="1"/>
  <c r="G241" i="1" s="1"/>
  <c r="G240" i="1"/>
  <c r="F240" i="1"/>
  <c r="F239" i="1"/>
  <c r="G239" i="1" s="1"/>
  <c r="G238" i="1"/>
  <c r="F238" i="1"/>
  <c r="F237" i="1"/>
  <c r="G237" i="1" s="1"/>
  <c r="G236" i="1"/>
  <c r="F236" i="1"/>
  <c r="F235" i="1"/>
  <c r="G235" i="1" s="1"/>
  <c r="G234" i="1"/>
  <c r="F234" i="1"/>
  <c r="F233" i="1"/>
  <c r="G233" i="1" s="1"/>
  <c r="G232" i="1"/>
  <c r="F232" i="1"/>
  <c r="F231" i="1"/>
  <c r="G231" i="1" s="1"/>
  <c r="F230" i="1"/>
  <c r="G230" i="1" s="1"/>
  <c r="F229" i="1"/>
  <c r="G229" i="1" s="1"/>
  <c r="F228" i="1"/>
  <c r="G228" i="1" s="1"/>
  <c r="F227" i="1"/>
  <c r="G227" i="1" s="1"/>
  <c r="F226" i="1"/>
  <c r="G226" i="1" s="1"/>
  <c r="F225" i="1"/>
  <c r="G225" i="1" s="1"/>
  <c r="F224" i="1"/>
  <c r="G224" i="1" s="1"/>
  <c r="F223" i="1"/>
  <c r="G223" i="1" s="1"/>
  <c r="F222" i="1"/>
  <c r="G222" i="1" s="1"/>
  <c r="F221" i="1"/>
  <c r="G221" i="1" s="1"/>
  <c r="F220" i="1"/>
  <c r="G220" i="1" s="1"/>
  <c r="F219" i="1"/>
  <c r="G219" i="1" s="1"/>
  <c r="F218" i="1"/>
  <c r="G218" i="1" s="1"/>
  <c r="F217" i="1"/>
  <c r="G217" i="1" s="1"/>
  <c r="F216" i="1"/>
  <c r="G216" i="1" s="1"/>
  <c r="F215" i="1"/>
  <c r="G215" i="1" s="1"/>
  <c r="F214" i="1"/>
  <c r="G214" i="1" s="1"/>
  <c r="F213" i="1"/>
  <c r="G213" i="1" s="1"/>
  <c r="F212" i="1"/>
  <c r="G212" i="1" s="1"/>
  <c r="F211" i="1"/>
  <c r="G211" i="1" s="1"/>
  <c r="F210" i="1"/>
  <c r="G210" i="1" s="1"/>
  <c r="F209" i="1"/>
  <c r="G209" i="1" s="1"/>
  <c r="F208" i="1"/>
  <c r="G208" i="1" s="1"/>
  <c r="F207" i="1"/>
  <c r="G207" i="1" s="1"/>
  <c r="F206" i="1"/>
  <c r="G206" i="1" s="1"/>
  <c r="F205" i="1"/>
  <c r="G205" i="1" s="1"/>
  <c r="F204" i="1"/>
  <c r="G204" i="1" s="1"/>
  <c r="F203" i="1"/>
  <c r="G203" i="1" s="1"/>
  <c r="F202" i="1"/>
  <c r="G202" i="1" s="1"/>
  <c r="F201" i="1"/>
  <c r="G201" i="1" s="1"/>
  <c r="F200" i="1"/>
  <c r="G200" i="1" s="1"/>
  <c r="F199" i="1"/>
  <c r="G199" i="1" s="1"/>
  <c r="F198" i="1"/>
  <c r="G198" i="1" s="1"/>
  <c r="F197" i="1"/>
  <c r="G197" i="1" s="1"/>
  <c r="F196" i="1"/>
  <c r="G196" i="1" s="1"/>
  <c r="F195" i="1"/>
  <c r="G195" i="1" s="1"/>
  <c r="F194" i="1"/>
  <c r="G194" i="1" s="1"/>
  <c r="F193" i="1"/>
  <c r="G193" i="1" s="1"/>
  <c r="F192" i="1"/>
  <c r="G192" i="1" s="1"/>
  <c r="F191" i="1"/>
  <c r="G191" i="1" s="1"/>
  <c r="F190" i="1"/>
  <c r="G190" i="1" s="1"/>
  <c r="F189" i="1"/>
  <c r="G189" i="1" s="1"/>
  <c r="F188" i="1"/>
  <c r="G188" i="1" s="1"/>
  <c r="F187" i="1"/>
  <c r="G187" i="1" s="1"/>
  <c r="F186" i="1"/>
  <c r="G186" i="1" s="1"/>
  <c r="F185" i="1"/>
  <c r="G185" i="1" s="1"/>
  <c r="F184" i="1"/>
  <c r="G184" i="1" s="1"/>
  <c r="F183" i="1"/>
  <c r="G183" i="1" s="1"/>
  <c r="F182" i="1"/>
  <c r="G182" i="1" s="1"/>
  <c r="F181" i="1"/>
  <c r="G181" i="1" s="1"/>
  <c r="F180" i="1"/>
  <c r="G180" i="1" s="1"/>
  <c r="F179" i="1"/>
  <c r="G179" i="1" s="1"/>
  <c r="F178" i="1"/>
  <c r="G178" i="1" s="1"/>
  <c r="F177" i="1"/>
  <c r="G177" i="1" s="1"/>
  <c r="F176" i="1"/>
  <c r="G176" i="1" s="1"/>
  <c r="F175" i="1"/>
  <c r="G175" i="1" s="1"/>
  <c r="F174" i="1"/>
  <c r="G174" i="1" s="1"/>
  <c r="F173" i="1"/>
  <c r="G173" i="1" s="1"/>
  <c r="F172" i="1"/>
  <c r="G172" i="1" s="1"/>
  <c r="F171" i="1"/>
  <c r="G171" i="1" s="1"/>
  <c r="F170" i="1"/>
  <c r="G170" i="1" s="1"/>
  <c r="F169" i="1"/>
  <c r="G169" i="1" s="1"/>
  <c r="F168" i="1"/>
  <c r="G168" i="1" s="1"/>
  <c r="F167" i="1"/>
  <c r="G167" i="1" s="1"/>
  <c r="F166" i="1"/>
  <c r="G166" i="1" s="1"/>
  <c r="F165" i="1"/>
  <c r="G165" i="1" s="1"/>
  <c r="F164" i="1"/>
  <c r="G164" i="1" s="1"/>
  <c r="F163" i="1"/>
  <c r="G163" i="1" s="1"/>
  <c r="F162" i="1"/>
  <c r="G162" i="1" s="1"/>
  <c r="F161" i="1"/>
  <c r="G161" i="1" s="1"/>
  <c r="F160" i="1"/>
  <c r="G160" i="1" s="1"/>
  <c r="F159" i="1"/>
  <c r="G159" i="1" s="1"/>
  <c r="F158" i="1"/>
  <c r="G158" i="1" s="1"/>
  <c r="F157" i="1"/>
  <c r="G157" i="1" s="1"/>
  <c r="F156" i="1"/>
  <c r="G156" i="1" s="1"/>
  <c r="F155" i="1"/>
  <c r="G155" i="1" s="1"/>
  <c r="F154" i="1"/>
  <c r="G154" i="1" s="1"/>
  <c r="F153" i="1"/>
  <c r="G153" i="1" s="1"/>
  <c r="F152" i="1"/>
  <c r="G152" i="1" s="1"/>
  <c r="F151" i="1"/>
  <c r="G151" i="1" s="1"/>
  <c r="F150" i="1"/>
  <c r="G150" i="1" s="1"/>
  <c r="F149" i="1"/>
  <c r="G149" i="1" s="1"/>
  <c r="F148" i="1"/>
  <c r="G148" i="1" s="1"/>
  <c r="F147" i="1"/>
  <c r="G147" i="1" s="1"/>
  <c r="F146" i="1"/>
  <c r="G146" i="1" s="1"/>
  <c r="F145" i="1"/>
  <c r="G145" i="1" s="1"/>
  <c r="F144" i="1"/>
  <c r="G144" i="1" s="1"/>
  <c r="F143" i="1"/>
  <c r="G143" i="1" s="1"/>
  <c r="F142" i="1"/>
  <c r="G142" i="1" s="1"/>
  <c r="F141" i="1"/>
  <c r="G141" i="1" s="1"/>
  <c r="F140" i="1"/>
  <c r="G140" i="1" s="1"/>
  <c r="F139" i="1"/>
  <c r="G139" i="1" s="1"/>
  <c r="F138" i="1"/>
  <c r="G138" i="1" s="1"/>
  <c r="F137" i="1"/>
  <c r="G137" i="1" s="1"/>
  <c r="F136" i="1"/>
  <c r="G136" i="1" s="1"/>
  <c r="F135" i="1"/>
  <c r="G135" i="1" s="1"/>
  <c r="F134" i="1"/>
  <c r="G134" i="1" s="1"/>
  <c r="F133" i="1"/>
  <c r="G133" i="1" s="1"/>
  <c r="F132" i="1"/>
  <c r="G132" i="1" s="1"/>
  <c r="F131" i="1"/>
  <c r="G131" i="1" s="1"/>
  <c r="F130" i="1"/>
  <c r="G130" i="1" s="1"/>
  <c r="F129" i="1"/>
  <c r="G129" i="1" s="1"/>
  <c r="F128" i="1"/>
  <c r="G128" i="1" s="1"/>
  <c r="F127" i="1"/>
  <c r="G127" i="1" s="1"/>
  <c r="F126" i="1"/>
  <c r="G126" i="1" s="1"/>
  <c r="F125" i="1"/>
  <c r="G125" i="1" s="1"/>
  <c r="F124" i="1"/>
  <c r="G124" i="1" s="1"/>
  <c r="F123" i="1"/>
  <c r="G123" i="1" s="1"/>
  <c r="F122" i="1"/>
  <c r="G122" i="1" s="1"/>
  <c r="F121" i="1"/>
  <c r="G121" i="1" s="1"/>
  <c r="F120" i="1"/>
  <c r="G120" i="1" s="1"/>
  <c r="F119" i="1"/>
  <c r="G119" i="1" s="1"/>
  <c r="F118" i="1"/>
  <c r="G118" i="1" s="1"/>
  <c r="F117" i="1"/>
  <c r="G117" i="1" s="1"/>
  <c r="F116" i="1"/>
  <c r="G116" i="1" s="1"/>
  <c r="F115" i="1"/>
  <c r="G115" i="1" s="1"/>
  <c r="F114" i="1"/>
  <c r="G114" i="1" s="1"/>
  <c r="F113" i="1"/>
  <c r="G113" i="1" s="1"/>
  <c r="F112" i="1"/>
  <c r="G112" i="1" s="1"/>
  <c r="F111" i="1"/>
  <c r="G111" i="1" s="1"/>
  <c r="F110" i="1"/>
  <c r="G110" i="1" s="1"/>
  <c r="F109" i="1"/>
  <c r="G109" i="1" s="1"/>
  <c r="F108" i="1"/>
  <c r="G108" i="1" s="1"/>
  <c r="F107" i="1"/>
  <c r="G107" i="1" s="1"/>
  <c r="F106" i="1"/>
  <c r="G106" i="1" s="1"/>
  <c r="F105" i="1"/>
  <c r="G105" i="1" s="1"/>
  <c r="F104" i="1"/>
  <c r="G104" i="1" s="1"/>
  <c r="F103" i="1"/>
  <c r="G103" i="1" s="1"/>
  <c r="F102" i="1"/>
  <c r="G102" i="1" s="1"/>
  <c r="F101" i="1"/>
  <c r="G101" i="1" s="1"/>
  <c r="F100" i="1"/>
  <c r="G100" i="1" s="1"/>
  <c r="F99" i="1"/>
  <c r="G99" i="1" s="1"/>
  <c r="F98" i="1"/>
  <c r="G98" i="1" s="1"/>
  <c r="F97" i="1"/>
  <c r="G97" i="1" s="1"/>
  <c r="F96" i="1"/>
  <c r="G96" i="1" s="1"/>
  <c r="F95" i="1"/>
  <c r="G95" i="1" s="1"/>
  <c r="F94" i="1"/>
  <c r="G94" i="1" s="1"/>
  <c r="F93" i="1"/>
  <c r="G93" i="1" s="1"/>
  <c r="F92" i="1"/>
  <c r="G92" i="1" s="1"/>
  <c r="F91" i="1"/>
  <c r="G91" i="1" s="1"/>
  <c r="F90" i="1"/>
  <c r="G90" i="1" s="1"/>
  <c r="F89" i="1"/>
  <c r="G89" i="1" s="1"/>
  <c r="F88" i="1"/>
  <c r="G88" i="1" s="1"/>
  <c r="F87" i="1"/>
  <c r="G87" i="1" s="1"/>
  <c r="F86" i="1"/>
  <c r="G86" i="1" s="1"/>
  <c r="F85" i="1"/>
  <c r="G85" i="1" s="1"/>
  <c r="F84" i="1"/>
  <c r="G84" i="1" s="1"/>
  <c r="F83" i="1"/>
  <c r="G83" i="1" s="1"/>
  <c r="F82" i="1"/>
  <c r="G82" i="1" s="1"/>
  <c r="F81" i="1"/>
  <c r="G81" i="1" s="1"/>
  <c r="F80" i="1"/>
  <c r="G80" i="1" s="1"/>
  <c r="F79" i="1"/>
  <c r="G79" i="1" s="1"/>
  <c r="F78" i="1"/>
  <c r="G78" i="1" s="1"/>
  <c r="F77" i="1"/>
  <c r="G77" i="1" s="1"/>
  <c r="F76" i="1"/>
  <c r="G76" i="1" s="1"/>
  <c r="F75" i="1"/>
  <c r="G75" i="1" s="1"/>
  <c r="F74" i="1"/>
  <c r="G74" i="1" s="1"/>
  <c r="F73" i="1"/>
  <c r="G73" i="1" s="1"/>
  <c r="F72" i="1"/>
  <c r="G72" i="1" s="1"/>
  <c r="F71" i="1"/>
  <c r="G71" i="1" s="1"/>
  <c r="F70" i="1"/>
  <c r="G70" i="1" s="1"/>
  <c r="F69" i="1"/>
  <c r="G69" i="1" s="1"/>
  <c r="F68" i="1"/>
  <c r="G68" i="1" s="1"/>
  <c r="F67" i="1"/>
  <c r="G67" i="1" s="1"/>
  <c r="F66" i="1"/>
  <c r="G66" i="1" s="1"/>
  <c r="F65" i="1"/>
  <c r="G65" i="1" s="1"/>
  <c r="F64" i="1"/>
  <c r="G64" i="1" s="1"/>
  <c r="F63" i="1"/>
  <c r="G63" i="1" s="1"/>
  <c r="F62" i="1"/>
  <c r="G62" i="1" s="1"/>
  <c r="F61" i="1"/>
  <c r="G61" i="1" s="1"/>
  <c r="F60" i="1"/>
  <c r="G60" i="1" s="1"/>
  <c r="F59" i="1"/>
  <c r="G59" i="1" s="1"/>
  <c r="F58" i="1"/>
  <c r="G58" i="1" s="1"/>
  <c r="F57" i="1"/>
  <c r="G57" i="1" s="1"/>
  <c r="G56" i="1"/>
  <c r="F56" i="1"/>
  <c r="F55" i="1"/>
  <c r="G55" i="1" s="1"/>
  <c r="G54" i="1"/>
  <c r="F54" i="1"/>
  <c r="F53" i="1"/>
  <c r="G53" i="1" s="1"/>
  <c r="F52" i="1"/>
  <c r="G52" i="1" s="1"/>
  <c r="F51" i="1"/>
  <c r="G51" i="1" s="1"/>
  <c r="F50" i="1"/>
  <c r="G50" i="1" s="1"/>
  <c r="F49" i="1"/>
  <c r="G49" i="1" s="1"/>
  <c r="G48" i="1"/>
  <c r="F48" i="1"/>
  <c r="F47" i="1"/>
  <c r="G47" i="1" s="1"/>
  <c r="G46" i="1"/>
  <c r="F46" i="1"/>
  <c r="F45" i="1"/>
  <c r="G45" i="1" s="1"/>
  <c r="F44" i="1"/>
  <c r="G44" i="1" s="1"/>
  <c r="F43" i="1"/>
  <c r="G43" i="1" s="1"/>
  <c r="F42" i="1"/>
  <c r="G42" i="1" s="1"/>
  <c r="F41" i="1"/>
  <c r="G41" i="1" s="1"/>
  <c r="G40" i="1"/>
  <c r="F40" i="1"/>
  <c r="F39" i="1"/>
  <c r="G39" i="1" s="1"/>
  <c r="G38" i="1"/>
  <c r="F38" i="1"/>
  <c r="F37" i="1"/>
  <c r="G37" i="1" s="1"/>
  <c r="F36" i="1"/>
  <c r="G36" i="1" s="1"/>
  <c r="F35" i="1"/>
  <c r="G35" i="1" s="1"/>
  <c r="F34" i="1"/>
  <c r="G34" i="1" s="1"/>
  <c r="F33" i="1"/>
  <c r="G33" i="1" s="1"/>
  <c r="G32" i="1"/>
  <c r="F32" i="1"/>
  <c r="F31" i="1"/>
  <c r="G31" i="1" s="1"/>
  <c r="F30" i="1"/>
  <c r="G30" i="1" s="1"/>
  <c r="F29" i="1"/>
  <c r="G29" i="1" s="1"/>
  <c r="F28" i="1"/>
  <c r="G28" i="1" s="1"/>
  <c r="F27" i="1"/>
  <c r="G27" i="1" s="1"/>
  <c r="F26" i="1"/>
  <c r="G26" i="1" s="1"/>
  <c r="F25" i="1"/>
  <c r="G25" i="1" s="1"/>
  <c r="G24" i="1"/>
  <c r="F24" i="1"/>
  <c r="F23" i="1"/>
  <c r="G23" i="1" s="1"/>
  <c r="F22" i="1"/>
  <c r="G22" i="1" s="1"/>
  <c r="F21" i="1"/>
  <c r="G21" i="1" s="1"/>
  <c r="F20" i="1"/>
  <c r="G20" i="1" s="1"/>
  <c r="F19" i="1"/>
  <c r="G19" i="1" s="1"/>
  <c r="F18" i="1"/>
  <c r="G18" i="1" s="1"/>
  <c r="F17" i="1"/>
  <c r="G17" i="1" s="1"/>
  <c r="G16" i="1"/>
  <c r="F16" i="1"/>
  <c r="F15" i="1"/>
  <c r="G15" i="1" s="1"/>
  <c r="F14" i="1"/>
  <c r="G14" i="1" s="1"/>
  <c r="F13" i="1"/>
  <c r="G13" i="1" s="1"/>
  <c r="F12" i="1"/>
  <c r="G12" i="1" s="1"/>
  <c r="F11" i="1"/>
  <c r="G11" i="1" s="1"/>
  <c r="F10" i="1"/>
  <c r="G10" i="1" s="1"/>
  <c r="F9" i="1"/>
  <c r="G9" i="1" s="1"/>
  <c r="G8" i="1"/>
  <c r="F8" i="1"/>
  <c r="F7" i="1"/>
  <c r="G7" i="1" s="1"/>
  <c r="F6" i="1"/>
  <c r="G6" i="1" s="1"/>
  <c r="F5" i="1"/>
  <c r="G5" i="1" s="1"/>
  <c r="F4" i="1"/>
  <c r="G4" i="1" s="1"/>
  <c r="F3" i="1"/>
  <c r="G3" i="1" s="1"/>
  <c r="E630" i="1" l="1"/>
  <c r="E629" i="1"/>
  <c r="E628" i="1"/>
  <c r="E627" i="1"/>
  <c r="E626" i="1"/>
  <c r="E625" i="1"/>
  <c r="E624" i="1"/>
  <c r="E623" i="1"/>
  <c r="E622" i="1"/>
  <c r="E621" i="1"/>
  <c r="E620" i="1"/>
  <c r="E619" i="1"/>
  <c r="E618" i="1"/>
  <c r="E617" i="1"/>
  <c r="E616" i="1"/>
  <c r="E615" i="1"/>
  <c r="E614" i="1"/>
  <c r="E613" i="1"/>
  <c r="E612" i="1"/>
  <c r="E611" i="1"/>
  <c r="E610" i="1"/>
  <c r="E609" i="1"/>
  <c r="E608" i="1"/>
  <c r="E607" i="1"/>
  <c r="E606" i="1"/>
  <c r="E605" i="1"/>
  <c r="E604" i="1"/>
  <c r="E603" i="1"/>
  <c r="E602" i="1"/>
  <c r="E601" i="1"/>
  <c r="E600" i="1"/>
  <c r="E599" i="1"/>
  <c r="E598" i="1"/>
  <c r="E597" i="1"/>
  <c r="E596" i="1"/>
  <c r="E595" i="1"/>
  <c r="E594" i="1"/>
  <c r="E593" i="1"/>
  <c r="E592" i="1"/>
  <c r="E591" i="1"/>
  <c r="E590" i="1"/>
  <c r="E589" i="1"/>
  <c r="E588" i="1"/>
  <c r="E587" i="1"/>
  <c r="E586" i="1"/>
  <c r="E585" i="1"/>
  <c r="E584" i="1"/>
  <c r="E583" i="1"/>
  <c r="E582" i="1"/>
  <c r="E581" i="1"/>
  <c r="E580" i="1"/>
  <c r="E579" i="1"/>
  <c r="E578" i="1"/>
  <c r="E577" i="1"/>
  <c r="E576" i="1"/>
  <c r="E575" i="1"/>
  <c r="E574" i="1"/>
  <c r="E573" i="1"/>
  <c r="E572" i="1"/>
  <c r="E571" i="1"/>
  <c r="E570" i="1"/>
  <c r="E569" i="1"/>
  <c r="E568" i="1"/>
  <c r="E567" i="1"/>
  <c r="E566" i="1"/>
  <c r="E565" i="1"/>
  <c r="E564" i="1"/>
  <c r="E563" i="1"/>
  <c r="E562" i="1"/>
  <c r="E561" i="1"/>
  <c r="E560" i="1"/>
  <c r="E559" i="1"/>
  <c r="E558" i="1"/>
  <c r="E557" i="1"/>
  <c r="E556" i="1"/>
  <c r="E555" i="1"/>
  <c r="E554" i="1"/>
  <c r="E553" i="1"/>
  <c r="E552" i="1"/>
  <c r="E551" i="1"/>
  <c r="E550" i="1"/>
  <c r="E549" i="1"/>
  <c r="E548" i="1"/>
  <c r="E547" i="1"/>
  <c r="E546" i="1"/>
  <c r="E545" i="1"/>
  <c r="E544" i="1"/>
  <c r="E543" i="1"/>
  <c r="E542" i="1"/>
  <c r="E541" i="1"/>
  <c r="E540" i="1"/>
  <c r="E539" i="1"/>
  <c r="E538" i="1"/>
  <c r="E537" i="1"/>
  <c r="E536" i="1"/>
  <c r="E535" i="1"/>
  <c r="E534" i="1"/>
  <c r="E533" i="1"/>
  <c r="E532" i="1"/>
  <c r="E531" i="1"/>
  <c r="E530" i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6" i="1"/>
  <c r="E515" i="1"/>
  <c r="E514" i="1"/>
  <c r="E513" i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490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E454" i="1"/>
  <c r="E453" i="1"/>
  <c r="E452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P7" i="1"/>
  <c r="P6" i="1"/>
  <c r="P5" i="1"/>
  <c r="P8" i="1" l="1"/>
  <c r="P9" i="1"/>
</calcChain>
</file>

<file path=xl/sharedStrings.xml><?xml version="1.0" encoding="utf-8"?>
<sst xmlns="http://schemas.openxmlformats.org/spreadsheetml/2006/main" count="8" uniqueCount="7">
  <si>
    <t>Altitude</t>
  </si>
  <si>
    <r>
      <t xml:space="preserve">z, </t>
    </r>
    <r>
      <rPr>
        <sz val="12"/>
        <rFont val="Times New Roman"/>
        <family val="1"/>
        <charset val="204"/>
      </rPr>
      <t>km</t>
    </r>
  </si>
  <si>
    <t>Smoothed signals</t>
  </si>
  <si>
    <t>Smoothed ratio</t>
  </si>
  <si>
    <r>
      <t>A</t>
    </r>
    <r>
      <rPr>
        <b/>
        <sz val="8"/>
        <color rgb="FFC00000"/>
        <rFont val="Arial Cyr"/>
        <charset val="204"/>
      </rPr>
      <t>4</t>
    </r>
  </si>
  <si>
    <r>
      <t>B</t>
    </r>
    <r>
      <rPr>
        <b/>
        <sz val="8"/>
        <color rgb="FFC00000"/>
        <rFont val="Arial Cyr"/>
        <charset val="204"/>
      </rPr>
      <t>4</t>
    </r>
  </si>
  <si>
    <r>
      <t>C</t>
    </r>
    <r>
      <rPr>
        <b/>
        <sz val="8"/>
        <color rgb="FFC00000"/>
        <rFont val="Arial Cyr"/>
        <charset val="204"/>
      </rPr>
      <t>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</si>
</sst>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 Cyr"/>
      <charset val="204"/>
    </font>
    <font>
      <i/>
      <sz val="10"/>
      <name val="Arial Cyr"/>
      <charset val="204"/>
    </font>
    <font>
      <sz val="10"/>
      <color indexed="8"/>
      <name val="Arial Cyr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  <charset val="204"/>
    </font>
    <font>
      <sz val="12"/>
      <color indexed="8"/>
      <name val="Times New Roman"/>
      <family val="1"/>
      <charset val="204"/>
    </font>
    <font>
      <b/>
      <sz val="10"/>
      <color rgb="FFFF0000"/>
      <name val="Arial Cyr"/>
      <charset val="204"/>
    </font>
    <font>
      <sz val="10"/>
      <color rgb="FFFFC000"/>
      <name val="Arial Cyr"/>
      <charset val="204"/>
    </font>
    <font>
      <sz val="10"/>
      <color indexed="51"/>
      <name val="Arial Cyr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0"/>
      <color rgb="FF002060"/>
      <name val="Arial Cyr"/>
      <charset val="204"/>
    </font>
    <font>
      <b/>
      <sz val="10"/>
      <color rgb="FFFFFF00"/>
      <name val="Arial Cyr"/>
      <charset val="204"/>
    </font>
    <font>
      <b/>
      <i/>
      <sz val="12"/>
      <color theme="1"/>
      <name val="Arial Cyr"/>
      <charset val="204"/>
    </font>
    <font>
      <sz val="12"/>
      <color theme="1"/>
      <name val="Times New Roman"/>
      <family val="1"/>
      <charset val="204"/>
    </font>
    <font>
      <b/>
      <sz val="10"/>
      <color theme="9" tint="-0.249977111117893"/>
      <name val="Arial Cyr"/>
      <charset val="204"/>
    </font>
    <font>
      <sz val="10"/>
      <color theme="9" tint="-0.249977111117893"/>
      <name val="Arial Cyr"/>
      <charset val="204"/>
    </font>
    <font>
      <sz val="10"/>
      <color theme="9" tint="-0.249977111117893"/>
      <name val="Arial"/>
      <family val="2"/>
      <charset val="204"/>
    </font>
    <font>
      <b/>
      <sz val="10"/>
      <color theme="9" tint="-0.249977111117893"/>
      <name val="Arial"/>
      <family val="2"/>
      <charset val="204"/>
    </font>
    <font>
      <sz val="10"/>
      <color rgb="FFC00000"/>
      <name val="Arial Cyr"/>
      <charset val="204"/>
    </font>
    <font>
      <b/>
      <sz val="10"/>
      <color rgb="FFC00000"/>
      <name val="Arial Cyr"/>
      <charset val="204"/>
    </font>
    <font>
      <b/>
      <sz val="12"/>
      <color rgb="FFC00000"/>
      <name val="Arial Cyr"/>
      <charset val="204"/>
    </font>
    <font>
      <b/>
      <sz val="8"/>
      <color rgb="FFC00000"/>
      <name val="Arial Cyr"/>
      <charset val="204"/>
    </font>
    <font>
      <b/>
      <sz val="11"/>
      <color rgb="FFC0000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0" fillId="0" borderId="0" xfId="0" applyFill="1"/>
    <xf numFmtId="0" fontId="7" fillId="0" borderId="0" xfId="0" applyFont="1" applyFill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horizontal="center"/>
    </xf>
    <xf numFmtId="0" fontId="9" fillId="0" borderId="0" xfId="0" applyFont="1" applyFill="1"/>
    <xf numFmtId="0" fontId="9" fillId="2" borderId="0" xfId="0" applyFont="1" applyFill="1"/>
    <xf numFmtId="0" fontId="8" fillId="2" borderId="0" xfId="0" applyFont="1" applyFill="1" applyAlignment="1">
      <alignment horizontal="center"/>
    </xf>
    <xf numFmtId="0" fontId="10" fillId="0" borderId="0" xfId="0" applyFont="1" applyFill="1"/>
    <xf numFmtId="0" fontId="10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11" fillId="0" borderId="0" xfId="0" applyFont="1" applyFill="1" applyAlignment="1">
      <alignment horizontal="center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horizontal="center"/>
    </xf>
    <xf numFmtId="0" fontId="9" fillId="3" borderId="0" xfId="0" applyFont="1" applyFill="1"/>
    <xf numFmtId="0" fontId="12" fillId="0" borderId="0" xfId="0" applyFont="1" applyFill="1"/>
    <xf numFmtId="0" fontId="12" fillId="0" borderId="0" xfId="0" applyFont="1" applyFill="1" applyAlignment="1">
      <alignment horizontal="center"/>
    </xf>
    <xf numFmtId="0" fontId="12" fillId="3" borderId="0" xfId="0" applyFont="1" applyFill="1"/>
    <xf numFmtId="0" fontId="13" fillId="2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9" fillId="2" borderId="0" xfId="0" applyFont="1" applyFill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6" fillId="0" borderId="0" xfId="0" applyFont="1"/>
    <xf numFmtId="0" fontId="17" fillId="0" borderId="0" xfId="0" applyFont="1" applyFill="1"/>
    <xf numFmtId="0" fontId="1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7" fillId="0" borderId="0" xfId="0" applyFont="1" applyFill="1" applyAlignment="1">
      <alignment horizontal="center"/>
    </xf>
    <xf numFmtId="0" fontId="19" fillId="0" borderId="0" xfId="0" applyFont="1"/>
    <xf numFmtId="0" fontId="19" fillId="0" borderId="0" xfId="0" applyFont="1" applyFill="1"/>
    <xf numFmtId="0" fontId="19" fillId="3" borderId="0" xfId="0" applyFont="1" applyFill="1"/>
    <xf numFmtId="0" fontId="17" fillId="3" borderId="0" xfId="0" applyFont="1" applyFill="1"/>
    <xf numFmtId="0" fontId="20" fillId="0" borderId="0" xfId="0" applyFont="1" applyFill="1" applyAlignment="1">
      <alignment horizontal="center"/>
    </xf>
    <xf numFmtId="0" fontId="21" fillId="0" borderId="0" xfId="0" applyFont="1" applyFill="1" applyAlignment="1">
      <alignment horizontal="center"/>
    </xf>
    <xf numFmtId="0" fontId="20" fillId="3" borderId="0" xfId="0" applyFont="1" applyFill="1" applyAlignment="1">
      <alignment horizontal="center"/>
    </xf>
    <xf numFmtId="0" fontId="21" fillId="0" borderId="0" xfId="0" applyFont="1" applyFill="1"/>
    <xf numFmtId="0" fontId="22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/>
    </xf>
    <xf numFmtId="0" fontId="24" fillId="0" borderId="0" xfId="0" applyFont="1" applyFill="1" applyAlignment="1">
      <alignment horizontal="center"/>
    </xf>
    <xf numFmtId="0" fontId="24" fillId="0" borderId="0" xfId="0" applyFont="1" applyFill="1"/>
    <xf numFmtId="0" fontId="21" fillId="3" borderId="0" xfId="0" applyFont="1" applyFill="1" applyAlignment="1">
      <alignment horizontal="center"/>
    </xf>
    <xf numFmtId="0" fontId="21" fillId="3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86909722222223"/>
          <c:y val="2.1532142857142857E-2"/>
          <c:w val="0.82219097222222226"/>
          <c:h val="0.83897063492063495"/>
        </c:manualLayout>
      </c:layout>
      <c:scatterChart>
        <c:scatterStyle val="lineMarker"/>
        <c:varyColors val="0"/>
        <c:ser>
          <c:idx val="0"/>
          <c:order val="0"/>
          <c:tx>
            <c:v>Kolpashevo 29231</c:v>
          </c:tx>
          <c:spPr>
            <a:ln w="9525">
              <a:solidFill>
                <a:schemeClr val="accent6">
                  <a:lumMod val="75000"/>
                </a:schemeClr>
              </a:solidFill>
              <a:prstDash val="solid"/>
            </a:ln>
          </c:spPr>
          <c:marker>
            <c:symbol val="circle"/>
            <c:size val="2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6">
                    <a:lumMod val="75000"/>
                  </a:schemeClr>
                </a:solidFill>
                <a:prstDash val="solid"/>
              </a:ln>
            </c:spPr>
          </c:marker>
          <c:xVal>
            <c:numRef>
              <c:f>Лист1!$J$3:$J$50</c:f>
              <c:numCache>
                <c:formatCode>General</c:formatCode>
                <c:ptCount val="48"/>
                <c:pt idx="0">
                  <c:v>282.75</c:v>
                </c:pt>
                <c:pt idx="1">
                  <c:v>283.75</c:v>
                </c:pt>
                <c:pt idx="2">
                  <c:v>283.55</c:v>
                </c:pt>
                <c:pt idx="3">
                  <c:v>283.25</c:v>
                </c:pt>
                <c:pt idx="4">
                  <c:v>280.35000000000002</c:v>
                </c:pt>
                <c:pt idx="5">
                  <c:v>277.75</c:v>
                </c:pt>
                <c:pt idx="6">
                  <c:v>273.95</c:v>
                </c:pt>
                <c:pt idx="7">
                  <c:v>274.55</c:v>
                </c:pt>
                <c:pt idx="8">
                  <c:v>275.35000000000002</c:v>
                </c:pt>
                <c:pt idx="9">
                  <c:v>275.14999999999998</c:v>
                </c:pt>
                <c:pt idx="10">
                  <c:v>274.75</c:v>
                </c:pt>
                <c:pt idx="11">
                  <c:v>269.64999999999998</c:v>
                </c:pt>
                <c:pt idx="12">
                  <c:v>270.05</c:v>
                </c:pt>
                <c:pt idx="13">
                  <c:v>268.55</c:v>
                </c:pt>
                <c:pt idx="14">
                  <c:v>267.05</c:v>
                </c:pt>
                <c:pt idx="15">
                  <c:v>265.85000000000002</c:v>
                </c:pt>
                <c:pt idx="16">
                  <c:v>264.45</c:v>
                </c:pt>
                <c:pt idx="17">
                  <c:v>264.45</c:v>
                </c:pt>
                <c:pt idx="18">
                  <c:v>263.55</c:v>
                </c:pt>
                <c:pt idx="19">
                  <c:v>261.45</c:v>
                </c:pt>
                <c:pt idx="20">
                  <c:v>262.45</c:v>
                </c:pt>
                <c:pt idx="21">
                  <c:v>261.14999999999998</c:v>
                </c:pt>
                <c:pt idx="22">
                  <c:v>255.25</c:v>
                </c:pt>
                <c:pt idx="23">
                  <c:v>251.45</c:v>
                </c:pt>
                <c:pt idx="24">
                  <c:v>250.65</c:v>
                </c:pt>
                <c:pt idx="25">
                  <c:v>249.65</c:v>
                </c:pt>
                <c:pt idx="26">
                  <c:v>249.25</c:v>
                </c:pt>
                <c:pt idx="27">
                  <c:v>248.05</c:v>
                </c:pt>
                <c:pt idx="28">
                  <c:v>247.65</c:v>
                </c:pt>
                <c:pt idx="29">
                  <c:v>240.35</c:v>
                </c:pt>
                <c:pt idx="30">
                  <c:v>237.85</c:v>
                </c:pt>
                <c:pt idx="31">
                  <c:v>227.85</c:v>
                </c:pt>
                <c:pt idx="32">
                  <c:v>222.85</c:v>
                </c:pt>
                <c:pt idx="33">
                  <c:v>215.05</c:v>
                </c:pt>
                <c:pt idx="34">
                  <c:v>214.45</c:v>
                </c:pt>
                <c:pt idx="35">
                  <c:v>209.25</c:v>
                </c:pt>
                <c:pt idx="36">
                  <c:v>209.05</c:v>
                </c:pt>
                <c:pt idx="37">
                  <c:v>209.35</c:v>
                </c:pt>
                <c:pt idx="38">
                  <c:v>209.45</c:v>
                </c:pt>
                <c:pt idx="39">
                  <c:v>209.05</c:v>
                </c:pt>
                <c:pt idx="40">
                  <c:v>210.15</c:v>
                </c:pt>
                <c:pt idx="41">
                  <c:v>212.75</c:v>
                </c:pt>
                <c:pt idx="42">
                  <c:v>213.45</c:v>
                </c:pt>
                <c:pt idx="43">
                  <c:v>214.25</c:v>
                </c:pt>
                <c:pt idx="44">
                  <c:v>217.05</c:v>
                </c:pt>
                <c:pt idx="45">
                  <c:v>216.75</c:v>
                </c:pt>
                <c:pt idx="46">
                  <c:v>216.45</c:v>
                </c:pt>
              </c:numCache>
            </c:numRef>
          </c:xVal>
          <c:yVal>
            <c:numRef>
              <c:f>Лист1!$I$3:$I$50</c:f>
              <c:numCache>
                <c:formatCode>General</c:formatCode>
                <c:ptCount val="48"/>
                <c:pt idx="0">
                  <c:v>7.4999999999999997E-2</c:v>
                </c:pt>
                <c:pt idx="1">
                  <c:v>0.182</c:v>
                </c:pt>
                <c:pt idx="2">
                  <c:v>0.19900000000000001</c:v>
                </c:pt>
                <c:pt idx="3">
                  <c:v>0.24</c:v>
                </c:pt>
                <c:pt idx="4">
                  <c:v>0.64700000000000002</c:v>
                </c:pt>
                <c:pt idx="5">
                  <c:v>0.82099999999999995</c:v>
                </c:pt>
                <c:pt idx="6">
                  <c:v>1.1859999999999999</c:v>
                </c:pt>
                <c:pt idx="7">
                  <c:v>1.341</c:v>
                </c:pt>
                <c:pt idx="8">
                  <c:v>1.5</c:v>
                </c:pt>
                <c:pt idx="9">
                  <c:v>1.548</c:v>
                </c:pt>
                <c:pt idx="10">
                  <c:v>1.605</c:v>
                </c:pt>
                <c:pt idx="11">
                  <c:v>2.242</c:v>
                </c:pt>
                <c:pt idx="12">
                  <c:v>2.4489999999999998</c:v>
                </c:pt>
                <c:pt idx="13">
                  <c:v>2.661</c:v>
                </c:pt>
                <c:pt idx="14">
                  <c:v>2.879</c:v>
                </c:pt>
                <c:pt idx="15">
                  <c:v>3.0459999999999998</c:v>
                </c:pt>
                <c:pt idx="16">
                  <c:v>3.1920000000000002</c:v>
                </c:pt>
                <c:pt idx="17">
                  <c:v>3.3969999999999998</c:v>
                </c:pt>
                <c:pt idx="18">
                  <c:v>3.5019999999999998</c:v>
                </c:pt>
                <c:pt idx="19">
                  <c:v>3.7629999999999999</c:v>
                </c:pt>
                <c:pt idx="20">
                  <c:v>3.9830000000000001</c:v>
                </c:pt>
                <c:pt idx="21">
                  <c:v>4.1680000000000001</c:v>
                </c:pt>
                <c:pt idx="22">
                  <c:v>5.0019999999999998</c:v>
                </c:pt>
                <c:pt idx="23">
                  <c:v>5.4969999999999999</c:v>
                </c:pt>
                <c:pt idx="24">
                  <c:v>5.6</c:v>
                </c:pt>
                <c:pt idx="25">
                  <c:v>5.718</c:v>
                </c:pt>
                <c:pt idx="26">
                  <c:v>5.7629999999999999</c:v>
                </c:pt>
                <c:pt idx="27">
                  <c:v>5.99</c:v>
                </c:pt>
                <c:pt idx="28">
                  <c:v>6.0359999999999996</c:v>
                </c:pt>
                <c:pt idx="29">
                  <c:v>6.9029999999999996</c:v>
                </c:pt>
                <c:pt idx="30">
                  <c:v>7.2</c:v>
                </c:pt>
                <c:pt idx="31">
                  <c:v>8.3979999999999997</c:v>
                </c:pt>
                <c:pt idx="32">
                  <c:v>9.1199999999999992</c:v>
                </c:pt>
                <c:pt idx="33">
                  <c:v>10.148999999999999</c:v>
                </c:pt>
                <c:pt idx="34">
                  <c:v>10.3</c:v>
                </c:pt>
                <c:pt idx="35">
                  <c:v>11.122999999999999</c:v>
                </c:pt>
                <c:pt idx="36">
                  <c:v>11.179</c:v>
                </c:pt>
                <c:pt idx="37">
                  <c:v>11.589</c:v>
                </c:pt>
                <c:pt idx="38">
                  <c:v>11.68</c:v>
                </c:pt>
                <c:pt idx="39">
                  <c:v>11.898999999999999</c:v>
                </c:pt>
                <c:pt idx="40">
                  <c:v>12.061</c:v>
                </c:pt>
                <c:pt idx="41">
                  <c:v>12.468999999999999</c:v>
                </c:pt>
                <c:pt idx="42">
                  <c:v>12.576000000000001</c:v>
                </c:pt>
                <c:pt idx="43">
                  <c:v>13.47</c:v>
                </c:pt>
                <c:pt idx="44">
                  <c:v>14.321999999999999</c:v>
                </c:pt>
                <c:pt idx="45">
                  <c:v>15.201000000000001</c:v>
                </c:pt>
                <c:pt idx="46">
                  <c:v>16.03</c:v>
                </c:pt>
              </c:numCache>
            </c:numRef>
          </c:yVal>
          <c:smooth val="1"/>
        </c:ser>
        <c:ser>
          <c:idx val="1"/>
          <c:order val="1"/>
          <c:tx>
            <c:v>Novosibirsk 29634</c:v>
          </c:tx>
          <c:spPr>
            <a:ln w="9525">
              <a:solidFill>
                <a:srgbClr val="002060"/>
              </a:solidFill>
              <a:prstDash val="solid"/>
            </a:ln>
          </c:spPr>
          <c:marker>
            <c:symbol val="circle"/>
            <c:size val="2"/>
            <c:spPr>
              <a:solidFill>
                <a:srgbClr val="002060"/>
              </a:solidFill>
              <a:ln>
                <a:solidFill>
                  <a:srgbClr val="002060"/>
                </a:solidFill>
                <a:prstDash val="solid"/>
              </a:ln>
            </c:spPr>
          </c:marker>
          <c:xVal>
            <c:numRef>
              <c:f>Лист1!$L$3:$L$50</c:f>
              <c:numCache>
                <c:formatCode>General</c:formatCode>
                <c:ptCount val="48"/>
                <c:pt idx="0">
                  <c:v>286.14999999999998</c:v>
                </c:pt>
                <c:pt idx="1">
                  <c:v>285.55</c:v>
                </c:pt>
                <c:pt idx="2">
                  <c:v>282.75</c:v>
                </c:pt>
                <c:pt idx="3">
                  <c:v>280.25</c:v>
                </c:pt>
                <c:pt idx="4">
                  <c:v>279.35000000000002</c:v>
                </c:pt>
                <c:pt idx="5">
                  <c:v>273.55</c:v>
                </c:pt>
                <c:pt idx="6">
                  <c:v>273.25</c:v>
                </c:pt>
                <c:pt idx="7">
                  <c:v>268.64999999999998</c:v>
                </c:pt>
                <c:pt idx="8">
                  <c:v>268.64999999999998</c:v>
                </c:pt>
                <c:pt idx="9">
                  <c:v>266.64999999999998</c:v>
                </c:pt>
                <c:pt idx="10">
                  <c:v>262.05</c:v>
                </c:pt>
                <c:pt idx="11">
                  <c:v>262.05</c:v>
                </c:pt>
                <c:pt idx="12">
                  <c:v>262.05</c:v>
                </c:pt>
                <c:pt idx="13">
                  <c:v>255.85</c:v>
                </c:pt>
                <c:pt idx="14">
                  <c:v>253.25</c:v>
                </c:pt>
                <c:pt idx="15">
                  <c:v>252.65</c:v>
                </c:pt>
                <c:pt idx="16">
                  <c:v>244.15</c:v>
                </c:pt>
                <c:pt idx="17">
                  <c:v>240.05</c:v>
                </c:pt>
                <c:pt idx="18">
                  <c:v>239.65</c:v>
                </c:pt>
                <c:pt idx="19">
                  <c:v>232.65</c:v>
                </c:pt>
                <c:pt idx="20">
                  <c:v>232.05</c:v>
                </c:pt>
                <c:pt idx="21">
                  <c:v>225.45</c:v>
                </c:pt>
                <c:pt idx="22">
                  <c:v>215.85</c:v>
                </c:pt>
                <c:pt idx="23">
                  <c:v>211.45</c:v>
                </c:pt>
                <c:pt idx="24">
                  <c:v>210.05</c:v>
                </c:pt>
                <c:pt idx="25">
                  <c:v>209.85</c:v>
                </c:pt>
                <c:pt idx="26">
                  <c:v>210.45</c:v>
                </c:pt>
                <c:pt idx="27">
                  <c:v>211.55</c:v>
                </c:pt>
                <c:pt idx="28">
                  <c:v>215.25</c:v>
                </c:pt>
                <c:pt idx="29">
                  <c:v>216.05</c:v>
                </c:pt>
                <c:pt idx="30">
                  <c:v>214.55</c:v>
                </c:pt>
                <c:pt idx="31">
                  <c:v>214.25</c:v>
                </c:pt>
              </c:numCache>
            </c:numRef>
          </c:xVal>
          <c:yVal>
            <c:numRef>
              <c:f>Лист1!$K$3:$K$50</c:f>
              <c:numCache>
                <c:formatCode>General</c:formatCode>
                <c:ptCount val="48"/>
                <c:pt idx="0">
                  <c:v>0.14299999999999999</c:v>
                </c:pt>
                <c:pt idx="1">
                  <c:v>0.188</c:v>
                </c:pt>
                <c:pt idx="2">
                  <c:v>0.48399999999999999</c:v>
                </c:pt>
                <c:pt idx="3">
                  <c:v>0.73699999999999999</c:v>
                </c:pt>
                <c:pt idx="4">
                  <c:v>0.83499999999999996</c:v>
                </c:pt>
                <c:pt idx="5">
                  <c:v>1.5169999999999999</c:v>
                </c:pt>
                <c:pt idx="6">
                  <c:v>1.5549999999999999</c:v>
                </c:pt>
                <c:pt idx="7">
                  <c:v>2.11</c:v>
                </c:pt>
                <c:pt idx="8">
                  <c:v>2.702</c:v>
                </c:pt>
                <c:pt idx="9">
                  <c:v>3.0529999999999999</c:v>
                </c:pt>
                <c:pt idx="10">
                  <c:v>3.9430000000000001</c:v>
                </c:pt>
                <c:pt idx="11">
                  <c:v>4.1429999999999998</c:v>
                </c:pt>
                <c:pt idx="12">
                  <c:v>4.2569999999999997</c:v>
                </c:pt>
                <c:pt idx="13">
                  <c:v>5.1950000000000003</c:v>
                </c:pt>
                <c:pt idx="14">
                  <c:v>5.59</c:v>
                </c:pt>
                <c:pt idx="15">
                  <c:v>5.62</c:v>
                </c:pt>
                <c:pt idx="16">
                  <c:v>6.5720000000000001</c:v>
                </c:pt>
                <c:pt idx="17">
                  <c:v>7.03</c:v>
                </c:pt>
                <c:pt idx="18">
                  <c:v>7.22</c:v>
                </c:pt>
                <c:pt idx="19">
                  <c:v>8.3000000000000007</c:v>
                </c:pt>
                <c:pt idx="20">
                  <c:v>8.4019999999999992</c:v>
                </c:pt>
                <c:pt idx="21">
                  <c:v>9.18</c:v>
                </c:pt>
                <c:pt idx="22">
                  <c:v>10.36</c:v>
                </c:pt>
                <c:pt idx="23">
                  <c:v>10.827</c:v>
                </c:pt>
                <c:pt idx="24">
                  <c:v>11.324</c:v>
                </c:pt>
                <c:pt idx="25">
                  <c:v>11.382</c:v>
                </c:pt>
                <c:pt idx="26">
                  <c:v>11.74</c:v>
                </c:pt>
                <c:pt idx="27">
                  <c:v>12.161</c:v>
                </c:pt>
                <c:pt idx="28">
                  <c:v>13.54</c:v>
                </c:pt>
                <c:pt idx="29">
                  <c:v>13.753</c:v>
                </c:pt>
                <c:pt idx="30">
                  <c:v>15.715</c:v>
                </c:pt>
                <c:pt idx="31">
                  <c:v>16.079999999999998</c:v>
                </c:pt>
              </c:numCache>
            </c:numRef>
          </c:yVal>
          <c:smooth val="1"/>
        </c:ser>
        <c:ser>
          <c:idx val="2"/>
          <c:order val="2"/>
          <c:tx>
            <c:v>Tomsk (CPAC points)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FF00"/>
              </a:solidFill>
              <a:ln w="15875">
                <a:solidFill>
                  <a:schemeClr val="tx1"/>
                </a:solidFill>
                <a:prstDash val="solid"/>
              </a:ln>
            </c:spPr>
          </c:marker>
          <c:xVal>
            <c:numRef>
              <c:f>Лист1!$N$3:$N$9</c:f>
              <c:numCache>
                <c:formatCode>General</c:formatCode>
                <c:ptCount val="7"/>
                <c:pt idx="0">
                  <c:v>277.14999999999998</c:v>
                </c:pt>
                <c:pt idx="1">
                  <c:v>274.35000000000002</c:v>
                </c:pt>
                <c:pt idx="2">
                  <c:v>266.14999999999998</c:v>
                </c:pt>
                <c:pt idx="3">
                  <c:v>250.65</c:v>
                </c:pt>
                <c:pt idx="4">
                  <c:v>238.15</c:v>
                </c:pt>
                <c:pt idx="5">
                  <c:v>224.15</c:v>
                </c:pt>
                <c:pt idx="6">
                  <c:v>210.65</c:v>
                </c:pt>
              </c:numCache>
            </c:numRef>
          </c:xVal>
          <c:yVal>
            <c:numRef>
              <c:f>Лист1!$M$3:$M$9</c:f>
              <c:numCache>
                <c:formatCode>General</c:formatCode>
                <c:ptCount val="7"/>
                <c:pt idx="0">
                  <c:v>0.83</c:v>
                </c:pt>
                <c:pt idx="1">
                  <c:v>1.51</c:v>
                </c:pt>
                <c:pt idx="2">
                  <c:v>3.05</c:v>
                </c:pt>
                <c:pt idx="3">
                  <c:v>5.61</c:v>
                </c:pt>
                <c:pt idx="4">
                  <c:v>7.21</c:v>
                </c:pt>
                <c:pt idx="5">
                  <c:v>9.14</c:v>
                </c:pt>
                <c:pt idx="6">
                  <c:v>12</c:v>
                </c:pt>
              </c:numCache>
            </c:numRef>
          </c:yVal>
          <c:smooth val="0"/>
        </c:ser>
        <c:ser>
          <c:idx val="3"/>
          <c:order val="3"/>
          <c:tx>
            <c:v>Retrieved profile (Eq. (20))</c:v>
          </c:tx>
          <c:spPr>
            <a:ln w="190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Лист1!$E$3:$E$630</c:f>
              <c:numCache>
                <c:formatCode>General</c:formatCode>
                <c:ptCount val="628"/>
                <c:pt idx="0">
                  <c:v>251.58560251961293</c:v>
                </c:pt>
                <c:pt idx="1">
                  <c:v>253.70809197718597</c:v>
                </c:pt>
                <c:pt idx="2">
                  <c:v>254.7752815874631</c:v>
                </c:pt>
                <c:pt idx="3">
                  <c:v>255.8593944817714</c:v>
                </c:pt>
                <c:pt idx="4">
                  <c:v>256.58320206254064</c:v>
                </c:pt>
                <c:pt idx="5">
                  <c:v>257.16042997142773</c:v>
                </c:pt>
                <c:pt idx="6">
                  <c:v>258.56231905736809</c:v>
                </c:pt>
                <c:pt idx="7">
                  <c:v>260.082139589088</c:v>
                </c:pt>
                <c:pt idx="8">
                  <c:v>260.92100897936695</c:v>
                </c:pt>
                <c:pt idx="9">
                  <c:v>262.1519147371103</c:v>
                </c:pt>
                <c:pt idx="10">
                  <c:v>262.57653170947674</c:v>
                </c:pt>
                <c:pt idx="11">
                  <c:v>262.86175312002075</c:v>
                </c:pt>
                <c:pt idx="12">
                  <c:v>262.79841825569594</c:v>
                </c:pt>
                <c:pt idx="13">
                  <c:v>262.94597913587467</c:v>
                </c:pt>
                <c:pt idx="14">
                  <c:v>263.17366203949399</c:v>
                </c:pt>
                <c:pt idx="15">
                  <c:v>263.49483883439524</c:v>
                </c:pt>
                <c:pt idx="16">
                  <c:v>263.84262569293344</c:v>
                </c:pt>
                <c:pt idx="17">
                  <c:v>264.03851472539253</c:v>
                </c:pt>
                <c:pt idx="18">
                  <c:v>264.33729757798841</c:v>
                </c:pt>
                <c:pt idx="19">
                  <c:v>265.05626201963611</c:v>
                </c:pt>
                <c:pt idx="20">
                  <c:v>265.16748505691822</c:v>
                </c:pt>
                <c:pt idx="21">
                  <c:v>265.08355417703399</c:v>
                </c:pt>
                <c:pt idx="22">
                  <c:v>265.14006693476563</c:v>
                </c:pt>
                <c:pt idx="23">
                  <c:v>264.91914349806945</c:v>
                </c:pt>
                <c:pt idx="24">
                  <c:v>264.86146774638854</c:v>
                </c:pt>
                <c:pt idx="25">
                  <c:v>264.66360086528687</c:v>
                </c:pt>
                <c:pt idx="26">
                  <c:v>264.52387588391247</c:v>
                </c:pt>
                <c:pt idx="27">
                  <c:v>264.37847505794588</c:v>
                </c:pt>
                <c:pt idx="28">
                  <c:v>264.43740599044378</c:v>
                </c:pt>
                <c:pt idx="29">
                  <c:v>264.65559418071541</c:v>
                </c:pt>
                <c:pt idx="30">
                  <c:v>264.6502720525732</c:v>
                </c:pt>
                <c:pt idx="31">
                  <c:v>264.78184580948994</c:v>
                </c:pt>
                <c:pt idx="32">
                  <c:v>265.05515178235942</c:v>
                </c:pt>
                <c:pt idx="33">
                  <c:v>265.11584039392437</c:v>
                </c:pt>
                <c:pt idx="34">
                  <c:v>265.1824979371155</c:v>
                </c:pt>
                <c:pt idx="35">
                  <c:v>265.05092972319579</c:v>
                </c:pt>
                <c:pt idx="36">
                  <c:v>264.90646071166714</c:v>
                </c:pt>
                <c:pt idx="37">
                  <c:v>264.60862821345813</c:v>
                </c:pt>
                <c:pt idx="38">
                  <c:v>264.24961761737922</c:v>
                </c:pt>
                <c:pt idx="39">
                  <c:v>263.61659996511838</c:v>
                </c:pt>
                <c:pt idx="40">
                  <c:v>262.71448847132393</c:v>
                </c:pt>
                <c:pt idx="41">
                  <c:v>261.83669705890389</c:v>
                </c:pt>
                <c:pt idx="42">
                  <c:v>260.95109579323554</c:v>
                </c:pt>
                <c:pt idx="43">
                  <c:v>260.22818365982351</c:v>
                </c:pt>
                <c:pt idx="44">
                  <c:v>259.86290301894411</c:v>
                </c:pt>
                <c:pt idx="45">
                  <c:v>259.60596696272228</c:v>
                </c:pt>
                <c:pt idx="46">
                  <c:v>259.50127381152299</c:v>
                </c:pt>
                <c:pt idx="47">
                  <c:v>259.32786526515901</c:v>
                </c:pt>
                <c:pt idx="48">
                  <c:v>259.24103276766738</c:v>
                </c:pt>
                <c:pt idx="49">
                  <c:v>259.26946251684552</c:v>
                </c:pt>
                <c:pt idx="50">
                  <c:v>259.3463171119497</c:v>
                </c:pt>
                <c:pt idx="51">
                  <c:v>259.67942829527664</c:v>
                </c:pt>
                <c:pt idx="52">
                  <c:v>260.10658680167347</c:v>
                </c:pt>
                <c:pt idx="53">
                  <c:v>260.56344560389095</c:v>
                </c:pt>
                <c:pt idx="54">
                  <c:v>260.99715089983101</c:v>
                </c:pt>
                <c:pt idx="55">
                  <c:v>261.4473242062806</c:v>
                </c:pt>
                <c:pt idx="56">
                  <c:v>261.95681924018845</c:v>
                </c:pt>
                <c:pt idx="57">
                  <c:v>262.49954104875792</c:v>
                </c:pt>
                <c:pt idx="58">
                  <c:v>263.0230558337592</c:v>
                </c:pt>
                <c:pt idx="59">
                  <c:v>263.60810574271062</c:v>
                </c:pt>
                <c:pt idx="60">
                  <c:v>264.17560672934604</c:v>
                </c:pt>
                <c:pt idx="61">
                  <c:v>264.75265871142477</c:v>
                </c:pt>
                <c:pt idx="62">
                  <c:v>265.2863648203126</c:v>
                </c:pt>
                <c:pt idx="63">
                  <c:v>265.74495460880837</c:v>
                </c:pt>
                <c:pt idx="64">
                  <c:v>266.18441228732092</c:v>
                </c:pt>
                <c:pt idx="65">
                  <c:v>266.57363337214952</c:v>
                </c:pt>
                <c:pt idx="66">
                  <c:v>266.87736384081313</c:v>
                </c:pt>
                <c:pt idx="67">
                  <c:v>267.13042068910556</c:v>
                </c:pt>
                <c:pt idx="68">
                  <c:v>267.34803484033296</c:v>
                </c:pt>
                <c:pt idx="69">
                  <c:v>267.5562976257637</c:v>
                </c:pt>
                <c:pt idx="70">
                  <c:v>267.74421538011853</c:v>
                </c:pt>
                <c:pt idx="71">
                  <c:v>267.8768004060708</c:v>
                </c:pt>
                <c:pt idx="72">
                  <c:v>267.9820854167441</c:v>
                </c:pt>
                <c:pt idx="73">
                  <c:v>268.08875266307928</c:v>
                </c:pt>
                <c:pt idx="74">
                  <c:v>268.20264420984324</c:v>
                </c:pt>
                <c:pt idx="75">
                  <c:v>268.29948810504027</c:v>
                </c:pt>
                <c:pt idx="76">
                  <c:v>268.40908189131449</c:v>
                </c:pt>
                <c:pt idx="77">
                  <c:v>268.51426961313615</c:v>
                </c:pt>
                <c:pt idx="78">
                  <c:v>268.5938992547533</c:v>
                </c:pt>
                <c:pt idx="79">
                  <c:v>268.6616369616342</c:v>
                </c:pt>
                <c:pt idx="80">
                  <c:v>268.72514889991999</c:v>
                </c:pt>
                <c:pt idx="81">
                  <c:v>268.78182211720741</c:v>
                </c:pt>
                <c:pt idx="82">
                  <c:v>268.85314922866837</c:v>
                </c:pt>
                <c:pt idx="83">
                  <c:v>268.91372692875467</c:v>
                </c:pt>
                <c:pt idx="84">
                  <c:v>268.95807831684334</c:v>
                </c:pt>
                <c:pt idx="85">
                  <c:v>269.00054591411327</c:v>
                </c:pt>
                <c:pt idx="86">
                  <c:v>269.04578592785731</c:v>
                </c:pt>
                <c:pt idx="87">
                  <c:v>269.06953606627809</c:v>
                </c:pt>
                <c:pt idx="88">
                  <c:v>269.08782069183189</c:v>
                </c:pt>
                <c:pt idx="89">
                  <c:v>269.10928776538719</c:v>
                </c:pt>
                <c:pt idx="90">
                  <c:v>269.1201543194731</c:v>
                </c:pt>
                <c:pt idx="91">
                  <c:v>269.12520278688652</c:v>
                </c:pt>
                <c:pt idx="92">
                  <c:v>269.10439941107313</c:v>
                </c:pt>
                <c:pt idx="93">
                  <c:v>269.06286079353396</c:v>
                </c:pt>
                <c:pt idx="94">
                  <c:v>269.02093068233592</c:v>
                </c:pt>
                <c:pt idx="95">
                  <c:v>268.96349286931166</c:v>
                </c:pt>
                <c:pt idx="96">
                  <c:v>268.89909897736413</c:v>
                </c:pt>
                <c:pt idx="97">
                  <c:v>268.82058607478285</c:v>
                </c:pt>
                <c:pt idx="98">
                  <c:v>268.72801548072601</c:v>
                </c:pt>
                <c:pt idx="99">
                  <c:v>268.64763511043117</c:v>
                </c:pt>
                <c:pt idx="100">
                  <c:v>268.57619069771181</c:v>
                </c:pt>
                <c:pt idx="101">
                  <c:v>268.50924348050478</c:v>
                </c:pt>
                <c:pt idx="102">
                  <c:v>268.4355622327148</c:v>
                </c:pt>
                <c:pt idx="103">
                  <c:v>268.37760231557405</c:v>
                </c:pt>
                <c:pt idx="104">
                  <c:v>268.32419184417137</c:v>
                </c:pt>
                <c:pt idx="105">
                  <c:v>268.28018124213304</c:v>
                </c:pt>
                <c:pt idx="106">
                  <c:v>268.23837051873113</c:v>
                </c:pt>
                <c:pt idx="107">
                  <c:v>268.18291283287613</c:v>
                </c:pt>
                <c:pt idx="108">
                  <c:v>268.12243918792166</c:v>
                </c:pt>
                <c:pt idx="109">
                  <c:v>268.06808933325721</c:v>
                </c:pt>
                <c:pt idx="110">
                  <c:v>267.99980440528492</c:v>
                </c:pt>
                <c:pt idx="111">
                  <c:v>267.92331477305692</c:v>
                </c:pt>
                <c:pt idx="112">
                  <c:v>267.84085838218493</c:v>
                </c:pt>
                <c:pt idx="113">
                  <c:v>267.74306429979998</c:v>
                </c:pt>
                <c:pt idx="114">
                  <c:v>267.64941820570073</c:v>
                </c:pt>
                <c:pt idx="115">
                  <c:v>267.53582902116267</c:v>
                </c:pt>
                <c:pt idx="116">
                  <c:v>267.42518085998626</c:v>
                </c:pt>
                <c:pt idx="117">
                  <c:v>267.31566673772483</c:v>
                </c:pt>
                <c:pt idx="118">
                  <c:v>267.20950378673194</c:v>
                </c:pt>
                <c:pt idx="119">
                  <c:v>267.10275958230937</c:v>
                </c:pt>
                <c:pt idx="120">
                  <c:v>267.00828298168432</c:v>
                </c:pt>
                <c:pt idx="121">
                  <c:v>266.89861666490515</c:v>
                </c:pt>
                <c:pt idx="122">
                  <c:v>266.7770812631739</c:v>
                </c:pt>
                <c:pt idx="123">
                  <c:v>266.64979439850947</c:v>
                </c:pt>
                <c:pt idx="124">
                  <c:v>266.52471330768651</c:v>
                </c:pt>
                <c:pt idx="125">
                  <c:v>266.37241177549652</c:v>
                </c:pt>
                <c:pt idx="126">
                  <c:v>266.2230672429011</c:v>
                </c:pt>
                <c:pt idx="127">
                  <c:v>266.04968456259127</c:v>
                </c:pt>
                <c:pt idx="128">
                  <c:v>265.84835633666108</c:v>
                </c:pt>
                <c:pt idx="129">
                  <c:v>265.62455212041829</c:v>
                </c:pt>
                <c:pt idx="130">
                  <c:v>265.40007464191422</c:v>
                </c:pt>
                <c:pt idx="131">
                  <c:v>265.15611169925086</c:v>
                </c:pt>
                <c:pt idx="132">
                  <c:v>264.89866070392588</c:v>
                </c:pt>
                <c:pt idx="133">
                  <c:v>264.63523130105096</c:v>
                </c:pt>
                <c:pt idx="134">
                  <c:v>264.36962961650306</c:v>
                </c:pt>
                <c:pt idx="135">
                  <c:v>264.11241954639178</c:v>
                </c:pt>
                <c:pt idx="136">
                  <c:v>263.8674308819871</c:v>
                </c:pt>
                <c:pt idx="137">
                  <c:v>263.66796062679543</c:v>
                </c:pt>
                <c:pt idx="138">
                  <c:v>263.47310504261492</c:v>
                </c:pt>
                <c:pt idx="139">
                  <c:v>263.29907961259494</c:v>
                </c:pt>
                <c:pt idx="140">
                  <c:v>263.15565225978168</c:v>
                </c:pt>
                <c:pt idx="141">
                  <c:v>263.04156066635153</c:v>
                </c:pt>
                <c:pt idx="142">
                  <c:v>262.94114339585394</c:v>
                </c:pt>
                <c:pt idx="143">
                  <c:v>262.84751505664502</c:v>
                </c:pt>
                <c:pt idx="144">
                  <c:v>262.76278299842818</c:v>
                </c:pt>
                <c:pt idx="145">
                  <c:v>262.7064761770942</c:v>
                </c:pt>
                <c:pt idx="146">
                  <c:v>262.62471822423561</c:v>
                </c:pt>
                <c:pt idx="147">
                  <c:v>262.55078479284612</c:v>
                </c:pt>
                <c:pt idx="148">
                  <c:v>262.43576295391512</c:v>
                </c:pt>
                <c:pt idx="149">
                  <c:v>262.30504145112883</c:v>
                </c:pt>
                <c:pt idx="150">
                  <c:v>262.16060000544496</c:v>
                </c:pt>
                <c:pt idx="151">
                  <c:v>262.01364169451813</c:v>
                </c:pt>
                <c:pt idx="152">
                  <c:v>261.82476590760791</c:v>
                </c:pt>
                <c:pt idx="153">
                  <c:v>261.63860326751649</c:v>
                </c:pt>
                <c:pt idx="154">
                  <c:v>261.47839252249867</c:v>
                </c:pt>
                <c:pt idx="155">
                  <c:v>261.32041213853961</c:v>
                </c:pt>
                <c:pt idx="156">
                  <c:v>261.17106355881924</c:v>
                </c:pt>
                <c:pt idx="157">
                  <c:v>261.05430039929183</c:v>
                </c:pt>
                <c:pt idx="158">
                  <c:v>260.94200457975245</c:v>
                </c:pt>
                <c:pt idx="159">
                  <c:v>260.86222615532432</c:v>
                </c:pt>
                <c:pt idx="160">
                  <c:v>260.81296523188928</c:v>
                </c:pt>
                <c:pt idx="161">
                  <c:v>260.78578772587076</c:v>
                </c:pt>
                <c:pt idx="162">
                  <c:v>260.76726524306883</c:v>
                </c:pt>
                <c:pt idx="163">
                  <c:v>260.75907913160023</c:v>
                </c:pt>
                <c:pt idx="164">
                  <c:v>260.76076621723678</c:v>
                </c:pt>
                <c:pt idx="165">
                  <c:v>260.74068578202514</c:v>
                </c:pt>
                <c:pt idx="166">
                  <c:v>260.75013621534777</c:v>
                </c:pt>
                <c:pt idx="167">
                  <c:v>260.74864735737458</c:v>
                </c:pt>
                <c:pt idx="168">
                  <c:v>260.74270266896735</c:v>
                </c:pt>
                <c:pt idx="169">
                  <c:v>260.7439541822967</c:v>
                </c:pt>
                <c:pt idx="170">
                  <c:v>260.72327517107738</c:v>
                </c:pt>
                <c:pt idx="171">
                  <c:v>260.64761184623075</c:v>
                </c:pt>
                <c:pt idx="172">
                  <c:v>260.55231762282159</c:v>
                </c:pt>
                <c:pt idx="173">
                  <c:v>260.47790343742173</c:v>
                </c:pt>
                <c:pt idx="174">
                  <c:v>260.39567054206969</c:v>
                </c:pt>
                <c:pt idx="175">
                  <c:v>260.311095705193</c:v>
                </c:pt>
                <c:pt idx="176">
                  <c:v>260.20456896000883</c:v>
                </c:pt>
                <c:pt idx="177">
                  <c:v>260.07141718347674</c:v>
                </c:pt>
                <c:pt idx="178">
                  <c:v>259.89743492970285</c:v>
                </c:pt>
                <c:pt idx="179">
                  <c:v>259.73867781119179</c:v>
                </c:pt>
                <c:pt idx="180">
                  <c:v>259.55803749337753</c:v>
                </c:pt>
                <c:pt idx="181">
                  <c:v>259.3685144585092</c:v>
                </c:pt>
                <c:pt idx="182">
                  <c:v>259.24065232049878</c:v>
                </c:pt>
                <c:pt idx="183">
                  <c:v>259.11597262054931</c:v>
                </c:pt>
                <c:pt idx="184">
                  <c:v>258.9481372982155</c:v>
                </c:pt>
                <c:pt idx="185">
                  <c:v>258.835543331944</c:v>
                </c:pt>
                <c:pt idx="186">
                  <c:v>258.72774120197045</c:v>
                </c:pt>
                <c:pt idx="187">
                  <c:v>258.64333667856323</c:v>
                </c:pt>
                <c:pt idx="188">
                  <c:v>258.54618581373148</c:v>
                </c:pt>
                <c:pt idx="189">
                  <c:v>258.48565238860999</c:v>
                </c:pt>
                <c:pt idx="190">
                  <c:v>258.40129491652982</c:v>
                </c:pt>
                <c:pt idx="191">
                  <c:v>258.33025077255257</c:v>
                </c:pt>
                <c:pt idx="192">
                  <c:v>258.24559967860307</c:v>
                </c:pt>
                <c:pt idx="193">
                  <c:v>258.13385803388604</c:v>
                </c:pt>
                <c:pt idx="194">
                  <c:v>258.03143499006484</c:v>
                </c:pt>
                <c:pt idx="195">
                  <c:v>257.92436630518557</c:v>
                </c:pt>
                <c:pt idx="196">
                  <c:v>257.73170225055969</c:v>
                </c:pt>
                <c:pt idx="197">
                  <c:v>257.53360227579083</c:v>
                </c:pt>
                <c:pt idx="198">
                  <c:v>257.30567916554361</c:v>
                </c:pt>
                <c:pt idx="199">
                  <c:v>257.05316473858664</c:v>
                </c:pt>
                <c:pt idx="200">
                  <c:v>256.7841312150901</c:v>
                </c:pt>
                <c:pt idx="201">
                  <c:v>256.49211907654194</c:v>
                </c:pt>
                <c:pt idx="202">
                  <c:v>256.17727906029899</c:v>
                </c:pt>
                <c:pt idx="203">
                  <c:v>255.90708855694595</c:v>
                </c:pt>
                <c:pt idx="204">
                  <c:v>255.63704174731294</c:v>
                </c:pt>
                <c:pt idx="205">
                  <c:v>255.34624259070173</c:v>
                </c:pt>
                <c:pt idx="206">
                  <c:v>255.093994297856</c:v>
                </c:pt>
                <c:pt idx="207">
                  <c:v>254.87449033173647</c:v>
                </c:pt>
                <c:pt idx="208">
                  <c:v>254.6453108757029</c:v>
                </c:pt>
                <c:pt idx="209">
                  <c:v>254.46534246370152</c:v>
                </c:pt>
                <c:pt idx="210">
                  <c:v>254.30370588755767</c:v>
                </c:pt>
                <c:pt idx="211">
                  <c:v>254.13414337855312</c:v>
                </c:pt>
                <c:pt idx="212">
                  <c:v>253.99742579931475</c:v>
                </c:pt>
                <c:pt idx="213">
                  <c:v>253.90793188361599</c:v>
                </c:pt>
                <c:pt idx="214">
                  <c:v>253.79283859719399</c:v>
                </c:pt>
                <c:pt idx="215">
                  <c:v>253.62439664143173</c:v>
                </c:pt>
                <c:pt idx="216">
                  <c:v>253.47810944282961</c:v>
                </c:pt>
                <c:pt idx="217">
                  <c:v>253.31242534301384</c:v>
                </c:pt>
                <c:pt idx="218">
                  <c:v>253.1446758703382</c:v>
                </c:pt>
                <c:pt idx="219">
                  <c:v>252.98557216343835</c:v>
                </c:pt>
                <c:pt idx="220">
                  <c:v>252.75918138468381</c:v>
                </c:pt>
                <c:pt idx="221">
                  <c:v>252.5650039406616</c:v>
                </c:pt>
                <c:pt idx="222">
                  <c:v>252.3968197395416</c:v>
                </c:pt>
                <c:pt idx="223">
                  <c:v>252.19097644729345</c:v>
                </c:pt>
                <c:pt idx="224">
                  <c:v>251.9183585749968</c:v>
                </c:pt>
                <c:pt idx="225">
                  <c:v>251.66324572433325</c:v>
                </c:pt>
                <c:pt idx="226">
                  <c:v>251.47825348347257</c:v>
                </c:pt>
                <c:pt idx="227">
                  <c:v>251.30667948200465</c:v>
                </c:pt>
                <c:pt idx="228">
                  <c:v>251.12498069232248</c:v>
                </c:pt>
                <c:pt idx="229">
                  <c:v>250.95998645264237</c:v>
                </c:pt>
                <c:pt idx="230">
                  <c:v>250.7293448161918</c:v>
                </c:pt>
                <c:pt idx="231">
                  <c:v>250.5562751469007</c:v>
                </c:pt>
                <c:pt idx="232">
                  <c:v>250.3801770013884</c:v>
                </c:pt>
                <c:pt idx="233">
                  <c:v>250.20438979005377</c:v>
                </c:pt>
                <c:pt idx="234">
                  <c:v>250.0407425313131</c:v>
                </c:pt>
                <c:pt idx="235">
                  <c:v>249.86993264580934</c:v>
                </c:pt>
                <c:pt idx="236">
                  <c:v>249.7156326874082</c:v>
                </c:pt>
                <c:pt idx="237">
                  <c:v>249.4945937046912</c:v>
                </c:pt>
                <c:pt idx="238">
                  <c:v>249.23642927790692</c:v>
                </c:pt>
                <c:pt idx="239">
                  <c:v>248.96846224003332</c:v>
                </c:pt>
                <c:pt idx="240">
                  <c:v>248.69169517188837</c:v>
                </c:pt>
                <c:pt idx="241">
                  <c:v>248.50499279348668</c:v>
                </c:pt>
                <c:pt idx="242">
                  <c:v>248.30318163351595</c:v>
                </c:pt>
                <c:pt idx="243">
                  <c:v>248.10151407945449</c:v>
                </c:pt>
                <c:pt idx="244">
                  <c:v>247.90888925201955</c:v>
                </c:pt>
                <c:pt idx="245">
                  <c:v>247.71156372224195</c:v>
                </c:pt>
                <c:pt idx="246">
                  <c:v>247.59457868135328</c:v>
                </c:pt>
                <c:pt idx="247">
                  <c:v>247.44797779269646</c:v>
                </c:pt>
                <c:pt idx="248">
                  <c:v>247.39003056593663</c:v>
                </c:pt>
                <c:pt idx="249">
                  <c:v>247.35833950714542</c:v>
                </c:pt>
                <c:pt idx="250">
                  <c:v>247.36086769387666</c:v>
                </c:pt>
                <c:pt idx="251">
                  <c:v>247.34699708664539</c:v>
                </c:pt>
                <c:pt idx="252">
                  <c:v>247.26639920054558</c:v>
                </c:pt>
                <c:pt idx="253">
                  <c:v>247.20298567135845</c:v>
                </c:pt>
                <c:pt idx="254">
                  <c:v>247.13975478030591</c:v>
                </c:pt>
                <c:pt idx="255">
                  <c:v>247.03124533806272</c:v>
                </c:pt>
                <c:pt idx="256">
                  <c:v>246.91474100148713</c:v>
                </c:pt>
                <c:pt idx="257">
                  <c:v>246.6749285589635</c:v>
                </c:pt>
                <c:pt idx="258">
                  <c:v>246.39485317183045</c:v>
                </c:pt>
                <c:pt idx="259">
                  <c:v>246.08842586960637</c:v>
                </c:pt>
                <c:pt idx="260">
                  <c:v>245.80019859446998</c:v>
                </c:pt>
                <c:pt idx="261">
                  <c:v>245.51381101904664</c:v>
                </c:pt>
                <c:pt idx="262">
                  <c:v>245.2606268811511</c:v>
                </c:pt>
                <c:pt idx="263">
                  <c:v>245.01953462985838</c:v>
                </c:pt>
                <c:pt idx="264">
                  <c:v>244.73771296143946</c:v>
                </c:pt>
                <c:pt idx="265">
                  <c:v>244.35577613084692</c:v>
                </c:pt>
                <c:pt idx="266">
                  <c:v>243.98216164869589</c:v>
                </c:pt>
                <c:pt idx="267">
                  <c:v>243.62028869310939</c:v>
                </c:pt>
                <c:pt idx="268">
                  <c:v>243.31592190029869</c:v>
                </c:pt>
                <c:pt idx="269">
                  <c:v>243.06304382318922</c:v>
                </c:pt>
                <c:pt idx="270">
                  <c:v>242.78951923274917</c:v>
                </c:pt>
                <c:pt idx="271">
                  <c:v>242.47065521882604</c:v>
                </c:pt>
                <c:pt idx="272">
                  <c:v>242.16706234628336</c:v>
                </c:pt>
                <c:pt idx="273">
                  <c:v>241.8542914085404</c:v>
                </c:pt>
                <c:pt idx="274">
                  <c:v>241.52002903342259</c:v>
                </c:pt>
                <c:pt idx="275">
                  <c:v>241.2166188674457</c:v>
                </c:pt>
                <c:pt idx="276">
                  <c:v>241.03049604925357</c:v>
                </c:pt>
                <c:pt idx="277">
                  <c:v>240.87790821613183</c:v>
                </c:pt>
                <c:pt idx="278">
                  <c:v>240.75257910755354</c:v>
                </c:pt>
                <c:pt idx="279">
                  <c:v>240.65048910408032</c:v>
                </c:pt>
                <c:pt idx="280">
                  <c:v>240.50923683029708</c:v>
                </c:pt>
                <c:pt idx="281">
                  <c:v>240.36921590375846</c:v>
                </c:pt>
                <c:pt idx="282">
                  <c:v>240.27861872417083</c:v>
                </c:pt>
                <c:pt idx="283">
                  <c:v>240.11492906481706</c:v>
                </c:pt>
                <c:pt idx="284">
                  <c:v>239.93469238894525</c:v>
                </c:pt>
                <c:pt idx="285">
                  <c:v>239.78433184642702</c:v>
                </c:pt>
                <c:pt idx="286">
                  <c:v>239.64323808933437</c:v>
                </c:pt>
                <c:pt idx="287">
                  <c:v>239.44844704109821</c:v>
                </c:pt>
                <c:pt idx="288">
                  <c:v>239.19363963260605</c:v>
                </c:pt>
                <c:pt idx="289">
                  <c:v>238.95894492421604</c:v>
                </c:pt>
                <c:pt idx="290">
                  <c:v>238.68645001240873</c:v>
                </c:pt>
                <c:pt idx="291">
                  <c:v>238.46137756212204</c:v>
                </c:pt>
                <c:pt idx="292">
                  <c:v>238.24096084342855</c:v>
                </c:pt>
                <c:pt idx="293">
                  <c:v>237.9690380607631</c:v>
                </c:pt>
                <c:pt idx="294">
                  <c:v>237.73345159114666</c:v>
                </c:pt>
                <c:pt idx="295">
                  <c:v>237.50843446330472</c:v>
                </c:pt>
                <c:pt idx="296">
                  <c:v>237.3227183677736</c:v>
                </c:pt>
                <c:pt idx="297">
                  <c:v>237.11764891819749</c:v>
                </c:pt>
                <c:pt idx="298">
                  <c:v>236.92449613513136</c:v>
                </c:pt>
                <c:pt idx="299">
                  <c:v>236.77926870767584</c:v>
                </c:pt>
                <c:pt idx="300">
                  <c:v>236.58017229619361</c:v>
                </c:pt>
                <c:pt idx="301">
                  <c:v>236.39699636945332</c:v>
                </c:pt>
                <c:pt idx="302">
                  <c:v>236.15722368185604</c:v>
                </c:pt>
                <c:pt idx="303">
                  <c:v>235.90914677164199</c:v>
                </c:pt>
                <c:pt idx="304">
                  <c:v>235.67180635951539</c:v>
                </c:pt>
                <c:pt idx="305">
                  <c:v>235.37362117473859</c:v>
                </c:pt>
                <c:pt idx="306">
                  <c:v>235.13209871862023</c:v>
                </c:pt>
                <c:pt idx="307">
                  <c:v>234.83870889837712</c:v>
                </c:pt>
                <c:pt idx="308">
                  <c:v>234.53804260659751</c:v>
                </c:pt>
                <c:pt idx="309">
                  <c:v>234.23056249822918</c:v>
                </c:pt>
                <c:pt idx="310">
                  <c:v>233.91959761932307</c:v>
                </c:pt>
                <c:pt idx="311">
                  <c:v>233.6446979614787</c:v>
                </c:pt>
                <c:pt idx="312">
                  <c:v>233.3359891672759</c:v>
                </c:pt>
                <c:pt idx="313">
                  <c:v>233.0738484463418</c:v>
                </c:pt>
                <c:pt idx="314">
                  <c:v>232.84004186817728</c:v>
                </c:pt>
                <c:pt idx="315">
                  <c:v>232.60767259436091</c:v>
                </c:pt>
                <c:pt idx="316">
                  <c:v>232.44635101676394</c:v>
                </c:pt>
                <c:pt idx="317">
                  <c:v>232.23946900747518</c:v>
                </c:pt>
                <c:pt idx="318">
                  <c:v>232.08357911913092</c:v>
                </c:pt>
                <c:pt idx="319">
                  <c:v>231.97352540540356</c:v>
                </c:pt>
                <c:pt idx="320">
                  <c:v>231.81648808149146</c:v>
                </c:pt>
                <c:pt idx="321">
                  <c:v>231.61721630932581</c:v>
                </c:pt>
                <c:pt idx="322">
                  <c:v>231.3952918515464</c:v>
                </c:pt>
                <c:pt idx="323">
                  <c:v>231.30424536141913</c:v>
                </c:pt>
                <c:pt idx="324">
                  <c:v>231.19911628706865</c:v>
                </c:pt>
                <c:pt idx="325">
                  <c:v>231.07545584177907</c:v>
                </c:pt>
                <c:pt idx="326">
                  <c:v>230.94627636069242</c:v>
                </c:pt>
                <c:pt idx="327">
                  <c:v>230.77267082725564</c:v>
                </c:pt>
                <c:pt idx="328">
                  <c:v>230.64296205059392</c:v>
                </c:pt>
                <c:pt idx="329">
                  <c:v>230.52290864635458</c:v>
                </c:pt>
                <c:pt idx="330">
                  <c:v>230.40606421121842</c:v>
                </c:pt>
                <c:pt idx="331">
                  <c:v>230.35856427286089</c:v>
                </c:pt>
                <c:pt idx="332">
                  <c:v>230.35629490670874</c:v>
                </c:pt>
                <c:pt idx="333">
                  <c:v>230.38003706701625</c:v>
                </c:pt>
                <c:pt idx="334">
                  <c:v>230.39254165487662</c:v>
                </c:pt>
                <c:pt idx="335">
                  <c:v>230.43019126003045</c:v>
                </c:pt>
                <c:pt idx="336">
                  <c:v>230.4449024600105</c:v>
                </c:pt>
                <c:pt idx="337">
                  <c:v>230.48432159159654</c:v>
                </c:pt>
                <c:pt idx="338">
                  <c:v>230.50954213131951</c:v>
                </c:pt>
                <c:pt idx="339">
                  <c:v>230.51539350518772</c:v>
                </c:pt>
                <c:pt idx="340">
                  <c:v>230.42221792314339</c:v>
                </c:pt>
                <c:pt idx="341">
                  <c:v>230.31901686676298</c:v>
                </c:pt>
                <c:pt idx="342">
                  <c:v>230.17452247983178</c:v>
                </c:pt>
                <c:pt idx="343">
                  <c:v>230.03446113143102</c:v>
                </c:pt>
                <c:pt idx="344">
                  <c:v>229.87672017843136</c:v>
                </c:pt>
                <c:pt idx="345">
                  <c:v>229.66659634843822</c:v>
                </c:pt>
                <c:pt idx="346">
                  <c:v>229.45888080250643</c:v>
                </c:pt>
                <c:pt idx="347">
                  <c:v>229.3454516788687</c:v>
                </c:pt>
                <c:pt idx="348">
                  <c:v>229.1333429889055</c:v>
                </c:pt>
                <c:pt idx="349">
                  <c:v>229.03378667300194</c:v>
                </c:pt>
                <c:pt idx="350">
                  <c:v>228.89552122310158</c:v>
                </c:pt>
                <c:pt idx="351">
                  <c:v>228.88455671140483</c:v>
                </c:pt>
                <c:pt idx="352">
                  <c:v>228.87022090324729</c:v>
                </c:pt>
                <c:pt idx="353">
                  <c:v>228.87313599313811</c:v>
                </c:pt>
                <c:pt idx="354">
                  <c:v>228.86965205094023</c:v>
                </c:pt>
                <c:pt idx="355">
                  <c:v>228.81327804556804</c:v>
                </c:pt>
                <c:pt idx="356">
                  <c:v>228.71843074953608</c:v>
                </c:pt>
                <c:pt idx="357">
                  <c:v>228.56478422855014</c:v>
                </c:pt>
                <c:pt idx="358">
                  <c:v>228.36264061160418</c:v>
                </c:pt>
                <c:pt idx="359">
                  <c:v>228.26723184170072</c:v>
                </c:pt>
                <c:pt idx="360">
                  <c:v>228.06278132888397</c:v>
                </c:pt>
                <c:pt idx="361">
                  <c:v>227.82554116673086</c:v>
                </c:pt>
                <c:pt idx="362">
                  <c:v>227.57145692312065</c:v>
                </c:pt>
                <c:pt idx="363">
                  <c:v>227.30004618887986</c:v>
                </c:pt>
                <c:pt idx="364">
                  <c:v>227.06599283158829</c:v>
                </c:pt>
                <c:pt idx="365">
                  <c:v>226.83873366553439</c:v>
                </c:pt>
                <c:pt idx="366">
                  <c:v>226.68132937178464</c:v>
                </c:pt>
                <c:pt idx="367">
                  <c:v>226.58444578060556</c:v>
                </c:pt>
                <c:pt idx="368">
                  <c:v>226.51402729607989</c:v>
                </c:pt>
                <c:pt idx="369">
                  <c:v>226.44371359353647</c:v>
                </c:pt>
                <c:pt idx="370">
                  <c:v>226.34929361753132</c:v>
                </c:pt>
                <c:pt idx="371">
                  <c:v>226.33602273726237</c:v>
                </c:pt>
                <c:pt idx="372">
                  <c:v>226.37255005865762</c:v>
                </c:pt>
                <c:pt idx="373">
                  <c:v>226.33379534729883</c:v>
                </c:pt>
                <c:pt idx="374">
                  <c:v>226.32090638366853</c:v>
                </c:pt>
                <c:pt idx="375">
                  <c:v>226.28730041222329</c:v>
                </c:pt>
                <c:pt idx="376">
                  <c:v>226.25860027987065</c:v>
                </c:pt>
                <c:pt idx="377">
                  <c:v>226.24749193488094</c:v>
                </c:pt>
                <c:pt idx="378">
                  <c:v>226.12331290714692</c:v>
                </c:pt>
                <c:pt idx="379">
                  <c:v>225.94634359541709</c:v>
                </c:pt>
                <c:pt idx="380">
                  <c:v>225.81624755735979</c:v>
                </c:pt>
                <c:pt idx="381">
                  <c:v>225.72430199237337</c:v>
                </c:pt>
                <c:pt idx="382">
                  <c:v>225.54046070268382</c:v>
                </c:pt>
                <c:pt idx="383">
                  <c:v>225.35305915212965</c:v>
                </c:pt>
                <c:pt idx="384">
                  <c:v>225.21870579165622</c:v>
                </c:pt>
                <c:pt idx="385">
                  <c:v>225.08437895418672</c:v>
                </c:pt>
                <c:pt idx="386">
                  <c:v>224.95605104785875</c:v>
                </c:pt>
                <c:pt idx="387">
                  <c:v>224.79048972385664</c:v>
                </c:pt>
                <c:pt idx="388">
                  <c:v>224.61007812102395</c:v>
                </c:pt>
                <c:pt idx="389">
                  <c:v>224.50349007462358</c:v>
                </c:pt>
                <c:pt idx="390">
                  <c:v>224.42376861898029</c:v>
                </c:pt>
                <c:pt idx="391">
                  <c:v>224.29590539981652</c:v>
                </c:pt>
                <c:pt idx="392">
                  <c:v>224.13186646799304</c:v>
                </c:pt>
                <c:pt idx="393">
                  <c:v>224.01273086456357</c:v>
                </c:pt>
                <c:pt idx="394">
                  <c:v>223.88358695742352</c:v>
                </c:pt>
                <c:pt idx="395">
                  <c:v>223.71956445287239</c:v>
                </c:pt>
                <c:pt idx="396">
                  <c:v>223.50371939386179</c:v>
                </c:pt>
                <c:pt idx="397">
                  <c:v>223.25878538567693</c:v>
                </c:pt>
                <c:pt idx="398">
                  <c:v>223.02103998779489</c:v>
                </c:pt>
                <c:pt idx="399">
                  <c:v>222.70798147391642</c:v>
                </c:pt>
                <c:pt idx="400">
                  <c:v>222.42010051087246</c:v>
                </c:pt>
                <c:pt idx="401">
                  <c:v>222.19282431052292</c:v>
                </c:pt>
                <c:pt idx="402">
                  <c:v>221.97344462412656</c:v>
                </c:pt>
                <c:pt idx="403">
                  <c:v>221.76759802317531</c:v>
                </c:pt>
                <c:pt idx="404">
                  <c:v>221.58590168717163</c:v>
                </c:pt>
                <c:pt idx="405">
                  <c:v>221.44535456250676</c:v>
                </c:pt>
                <c:pt idx="406">
                  <c:v>221.29042823767861</c:v>
                </c:pt>
                <c:pt idx="407">
                  <c:v>221.18611225384439</c:v>
                </c:pt>
                <c:pt idx="408">
                  <c:v>221.09835653418358</c:v>
                </c:pt>
                <c:pt idx="409">
                  <c:v>220.96918640964967</c:v>
                </c:pt>
                <c:pt idx="410">
                  <c:v>220.87384030133794</c:v>
                </c:pt>
                <c:pt idx="411">
                  <c:v>220.73994498356598</c:v>
                </c:pt>
                <c:pt idx="412">
                  <c:v>220.51159752182775</c:v>
                </c:pt>
                <c:pt idx="413">
                  <c:v>220.21776917676246</c:v>
                </c:pt>
                <c:pt idx="414">
                  <c:v>219.91213989346696</c:v>
                </c:pt>
                <c:pt idx="415">
                  <c:v>219.63990129108637</c:v>
                </c:pt>
                <c:pt idx="416">
                  <c:v>219.35484804641598</c:v>
                </c:pt>
                <c:pt idx="417">
                  <c:v>219.08767570875898</c:v>
                </c:pt>
                <c:pt idx="418">
                  <c:v>218.8408362542599</c:v>
                </c:pt>
                <c:pt idx="419">
                  <c:v>218.64257289368771</c:v>
                </c:pt>
                <c:pt idx="420">
                  <c:v>218.41646916650532</c:v>
                </c:pt>
                <c:pt idx="421">
                  <c:v>218.21186412018542</c:v>
                </c:pt>
                <c:pt idx="422">
                  <c:v>217.95977185967729</c:v>
                </c:pt>
                <c:pt idx="423">
                  <c:v>217.74120724936927</c:v>
                </c:pt>
                <c:pt idx="424">
                  <c:v>217.61477974326382</c:v>
                </c:pt>
                <c:pt idx="425">
                  <c:v>217.44890998946605</c:v>
                </c:pt>
                <c:pt idx="426">
                  <c:v>217.15939115347558</c:v>
                </c:pt>
                <c:pt idx="427">
                  <c:v>216.84566450056934</c:v>
                </c:pt>
                <c:pt idx="428">
                  <c:v>216.44877424062111</c:v>
                </c:pt>
                <c:pt idx="429">
                  <c:v>216.06590881206941</c:v>
                </c:pt>
                <c:pt idx="430">
                  <c:v>215.57987956599294</c:v>
                </c:pt>
                <c:pt idx="431">
                  <c:v>215.25311153085573</c:v>
                </c:pt>
                <c:pt idx="432">
                  <c:v>214.89686696867017</c:v>
                </c:pt>
                <c:pt idx="433">
                  <c:v>214.57856160402775</c:v>
                </c:pt>
                <c:pt idx="434">
                  <c:v>214.28933323048574</c:v>
                </c:pt>
                <c:pt idx="435">
                  <c:v>214.01718057781693</c:v>
                </c:pt>
                <c:pt idx="436">
                  <c:v>213.82261256002917</c:v>
                </c:pt>
                <c:pt idx="437">
                  <c:v>213.67735638452245</c:v>
                </c:pt>
                <c:pt idx="438">
                  <c:v>213.61589395782116</c:v>
                </c:pt>
                <c:pt idx="439">
                  <c:v>213.64264509446502</c:v>
                </c:pt>
                <c:pt idx="440">
                  <c:v>213.58355891991812</c:v>
                </c:pt>
                <c:pt idx="441">
                  <c:v>213.5309435148115</c:v>
                </c:pt>
                <c:pt idx="442">
                  <c:v>213.3422430436384</c:v>
                </c:pt>
                <c:pt idx="443">
                  <c:v>213.21383292138162</c:v>
                </c:pt>
                <c:pt idx="444">
                  <c:v>213.13197603805119</c:v>
                </c:pt>
                <c:pt idx="445">
                  <c:v>213.11666840439301</c:v>
                </c:pt>
                <c:pt idx="446">
                  <c:v>213.03219235169274</c:v>
                </c:pt>
                <c:pt idx="447">
                  <c:v>212.92732263604753</c:v>
                </c:pt>
                <c:pt idx="448">
                  <c:v>212.84155850975492</c:v>
                </c:pt>
                <c:pt idx="449">
                  <c:v>212.7084657172239</c:v>
                </c:pt>
                <c:pt idx="450">
                  <c:v>212.58822255548202</c:v>
                </c:pt>
                <c:pt idx="451">
                  <c:v>212.45743848791241</c:v>
                </c:pt>
                <c:pt idx="452">
                  <c:v>212.32944105422828</c:v>
                </c:pt>
                <c:pt idx="453">
                  <c:v>212.27645765560828</c:v>
                </c:pt>
                <c:pt idx="454">
                  <c:v>212.14227256622544</c:v>
                </c:pt>
                <c:pt idx="455">
                  <c:v>212.02038387226608</c:v>
                </c:pt>
                <c:pt idx="456">
                  <c:v>211.80064921266455</c:v>
                </c:pt>
                <c:pt idx="457">
                  <c:v>211.56316558995931</c:v>
                </c:pt>
                <c:pt idx="458">
                  <c:v>211.35041896201997</c:v>
                </c:pt>
                <c:pt idx="459">
                  <c:v>211.17767214667106</c:v>
                </c:pt>
                <c:pt idx="460">
                  <c:v>210.99814211346416</c:v>
                </c:pt>
                <c:pt idx="461">
                  <c:v>210.75890388609471</c:v>
                </c:pt>
                <c:pt idx="462">
                  <c:v>210.61037682894124</c:v>
                </c:pt>
                <c:pt idx="463">
                  <c:v>210.58351699893731</c:v>
                </c:pt>
                <c:pt idx="464">
                  <c:v>210.48094796200425</c:v>
                </c:pt>
                <c:pt idx="465">
                  <c:v>210.37947676938802</c:v>
                </c:pt>
                <c:pt idx="466">
                  <c:v>210.25366027102461</c:v>
                </c:pt>
                <c:pt idx="467">
                  <c:v>210.29764292431446</c:v>
                </c:pt>
                <c:pt idx="468">
                  <c:v>210.31469388122872</c:v>
                </c:pt>
                <c:pt idx="469">
                  <c:v>210.35683216963085</c:v>
                </c:pt>
                <c:pt idx="470">
                  <c:v>210.45983257155575</c:v>
                </c:pt>
                <c:pt idx="471">
                  <c:v>210.52692145605386</c:v>
                </c:pt>
                <c:pt idx="472">
                  <c:v>210.63798134474044</c:v>
                </c:pt>
                <c:pt idx="473">
                  <c:v>210.69825124877232</c:v>
                </c:pt>
                <c:pt idx="474">
                  <c:v>210.73714883778422</c:v>
                </c:pt>
                <c:pt idx="475">
                  <c:v>210.8278179333395</c:v>
                </c:pt>
                <c:pt idx="476">
                  <c:v>210.97600953068334</c:v>
                </c:pt>
                <c:pt idx="477">
                  <c:v>211.12820222161827</c:v>
                </c:pt>
                <c:pt idx="478">
                  <c:v>211.10781503134297</c:v>
                </c:pt>
                <c:pt idx="479">
                  <c:v>211.17008807763173</c:v>
                </c:pt>
                <c:pt idx="480">
                  <c:v>211.21019560059261</c:v>
                </c:pt>
                <c:pt idx="481">
                  <c:v>211.07989938898007</c:v>
                </c:pt>
                <c:pt idx="482">
                  <c:v>210.92385685222504</c:v>
                </c:pt>
                <c:pt idx="483">
                  <c:v>210.81096640459231</c:v>
                </c:pt>
                <c:pt idx="484">
                  <c:v>210.63050723683659</c:v>
                </c:pt>
                <c:pt idx="485">
                  <c:v>210.48547332888077</c:v>
                </c:pt>
                <c:pt idx="486">
                  <c:v>210.36728527323081</c:v>
                </c:pt>
                <c:pt idx="487">
                  <c:v>210.31112340375239</c:v>
                </c:pt>
                <c:pt idx="488">
                  <c:v>210.30575728094394</c:v>
                </c:pt>
                <c:pt idx="489">
                  <c:v>210.32572995639174</c:v>
                </c:pt>
                <c:pt idx="490">
                  <c:v>210.30809831565969</c:v>
                </c:pt>
                <c:pt idx="491">
                  <c:v>210.13850966223072</c:v>
                </c:pt>
                <c:pt idx="492">
                  <c:v>210.05995944682445</c:v>
                </c:pt>
                <c:pt idx="493">
                  <c:v>210.09865985832326</c:v>
                </c:pt>
                <c:pt idx="494">
                  <c:v>210.10931219761301</c:v>
                </c:pt>
                <c:pt idx="495">
                  <c:v>210.20659110885376</c:v>
                </c:pt>
                <c:pt idx="496">
                  <c:v>210.18469752220068</c:v>
                </c:pt>
                <c:pt idx="497">
                  <c:v>210.17677488405468</c:v>
                </c:pt>
                <c:pt idx="498">
                  <c:v>210.09293631320693</c:v>
                </c:pt>
                <c:pt idx="499">
                  <c:v>209.97738547980558</c:v>
                </c:pt>
                <c:pt idx="500">
                  <c:v>209.88222645266214</c:v>
                </c:pt>
                <c:pt idx="501">
                  <c:v>209.70332724111404</c:v>
                </c:pt>
                <c:pt idx="502">
                  <c:v>209.58005757380602</c:v>
                </c:pt>
                <c:pt idx="503">
                  <c:v>209.41465005777312</c:v>
                </c:pt>
                <c:pt idx="504">
                  <c:v>209.26446523220619</c:v>
                </c:pt>
                <c:pt idx="505">
                  <c:v>209.10373352275312</c:v>
                </c:pt>
                <c:pt idx="506">
                  <c:v>208.95499911173329</c:v>
                </c:pt>
                <c:pt idx="507">
                  <c:v>208.8744158204444</c:v>
                </c:pt>
                <c:pt idx="508">
                  <c:v>208.85834200794696</c:v>
                </c:pt>
                <c:pt idx="509">
                  <c:v>208.87541771591731</c:v>
                </c:pt>
                <c:pt idx="510">
                  <c:v>208.86151852184111</c:v>
                </c:pt>
                <c:pt idx="511">
                  <c:v>208.86359168869393</c:v>
                </c:pt>
                <c:pt idx="512">
                  <c:v>208.95070428961046</c:v>
                </c:pt>
                <c:pt idx="513">
                  <c:v>209.04050732789599</c:v>
                </c:pt>
                <c:pt idx="514">
                  <c:v>209.28263570000519</c:v>
                </c:pt>
                <c:pt idx="515">
                  <c:v>209.38655803672856</c:v>
                </c:pt>
                <c:pt idx="516">
                  <c:v>209.49872834790807</c:v>
                </c:pt>
                <c:pt idx="517">
                  <c:v>209.69855695739344</c:v>
                </c:pt>
                <c:pt idx="518">
                  <c:v>209.85924600217226</c:v>
                </c:pt>
                <c:pt idx="519">
                  <c:v>209.97938527998139</c:v>
                </c:pt>
                <c:pt idx="520">
                  <c:v>210.15561416863321</c:v>
                </c:pt>
                <c:pt idx="521">
                  <c:v>210.37508412405145</c:v>
                </c:pt>
                <c:pt idx="522">
                  <c:v>210.57527740595938</c:v>
                </c:pt>
                <c:pt idx="523">
                  <c:v>210.81680903185989</c:v>
                </c:pt>
                <c:pt idx="524">
                  <c:v>211.20118316627986</c:v>
                </c:pt>
                <c:pt idx="525">
                  <c:v>211.53604139962809</c:v>
                </c:pt>
                <c:pt idx="526">
                  <c:v>211.95843777423437</c:v>
                </c:pt>
                <c:pt idx="527">
                  <c:v>212.43717694854857</c:v>
                </c:pt>
                <c:pt idx="528">
                  <c:v>212.76824777868833</c:v>
                </c:pt>
                <c:pt idx="529">
                  <c:v>213.21282243618813</c:v>
                </c:pt>
                <c:pt idx="530">
                  <c:v>213.45966430203276</c:v>
                </c:pt>
                <c:pt idx="531">
                  <c:v>213.65829894626364</c:v>
                </c:pt>
                <c:pt idx="532">
                  <c:v>213.91286511612347</c:v>
                </c:pt>
                <c:pt idx="533">
                  <c:v>214.27093999187048</c:v>
                </c:pt>
                <c:pt idx="534">
                  <c:v>214.61000978224956</c:v>
                </c:pt>
                <c:pt idx="535">
                  <c:v>214.89980165707567</c:v>
                </c:pt>
                <c:pt idx="536">
                  <c:v>215.05619372780814</c:v>
                </c:pt>
                <c:pt idx="537">
                  <c:v>215.10406496927794</c:v>
                </c:pt>
                <c:pt idx="538">
                  <c:v>215.06243229758167</c:v>
                </c:pt>
                <c:pt idx="539">
                  <c:v>214.98012194440636</c:v>
                </c:pt>
                <c:pt idx="540">
                  <c:v>214.85637425150296</c:v>
                </c:pt>
                <c:pt idx="541">
                  <c:v>214.90255634880987</c:v>
                </c:pt>
                <c:pt idx="542">
                  <c:v>215.09132256682329</c:v>
                </c:pt>
                <c:pt idx="543">
                  <c:v>215.15095254305953</c:v>
                </c:pt>
                <c:pt idx="544">
                  <c:v>215.16598321845831</c:v>
                </c:pt>
                <c:pt idx="545">
                  <c:v>215.1231773757049</c:v>
                </c:pt>
                <c:pt idx="546">
                  <c:v>215.02135712717771</c:v>
                </c:pt>
                <c:pt idx="547">
                  <c:v>214.98720565288627</c:v>
                </c:pt>
                <c:pt idx="548">
                  <c:v>215.08925814999273</c:v>
                </c:pt>
                <c:pt idx="549">
                  <c:v>215.22187957894886</c:v>
                </c:pt>
                <c:pt idx="550">
                  <c:v>215.40507709601624</c:v>
                </c:pt>
                <c:pt idx="551">
                  <c:v>215.56741983221869</c:v>
                </c:pt>
                <c:pt idx="552">
                  <c:v>215.77731481236899</c:v>
                </c:pt>
                <c:pt idx="553">
                  <c:v>215.81839487867902</c:v>
                </c:pt>
                <c:pt idx="554">
                  <c:v>215.91740488601576</c:v>
                </c:pt>
                <c:pt idx="555">
                  <c:v>216.00184613977839</c:v>
                </c:pt>
                <c:pt idx="556">
                  <c:v>216.12457468934872</c:v>
                </c:pt>
                <c:pt idx="557">
                  <c:v>216.28221951476971</c:v>
                </c:pt>
                <c:pt idx="558">
                  <c:v>216.52469542781819</c:v>
                </c:pt>
                <c:pt idx="559">
                  <c:v>216.67522217978163</c:v>
                </c:pt>
                <c:pt idx="560">
                  <c:v>216.74158530056323</c:v>
                </c:pt>
                <c:pt idx="561">
                  <c:v>216.95947460156358</c:v>
                </c:pt>
                <c:pt idx="562">
                  <c:v>217.05291418863294</c:v>
                </c:pt>
                <c:pt idx="563">
                  <c:v>217.07181009464682</c:v>
                </c:pt>
                <c:pt idx="564">
                  <c:v>217.0468825468719</c:v>
                </c:pt>
                <c:pt idx="565">
                  <c:v>216.95856229293588</c:v>
                </c:pt>
                <c:pt idx="566">
                  <c:v>216.86592325727665</c:v>
                </c:pt>
                <c:pt idx="567">
                  <c:v>216.86381098265437</c:v>
                </c:pt>
                <c:pt idx="568">
                  <c:v>216.92349904788071</c:v>
                </c:pt>
                <c:pt idx="569">
                  <c:v>216.8064866322137</c:v>
                </c:pt>
                <c:pt idx="570">
                  <c:v>216.72062903040353</c:v>
                </c:pt>
                <c:pt idx="571">
                  <c:v>216.71709430822821</c:v>
                </c:pt>
                <c:pt idx="572">
                  <c:v>216.57563577081484</c:v>
                </c:pt>
                <c:pt idx="573">
                  <c:v>216.39011324760318</c:v>
                </c:pt>
                <c:pt idx="574">
                  <c:v>216.276740682472</c:v>
                </c:pt>
                <c:pt idx="575">
                  <c:v>216.14029458774954</c:v>
                </c:pt>
                <c:pt idx="576">
                  <c:v>216.04619167381426</c:v>
                </c:pt>
                <c:pt idx="577">
                  <c:v>215.69803062576696</c:v>
                </c:pt>
                <c:pt idx="578">
                  <c:v>215.09743054917806</c:v>
                </c:pt>
                <c:pt idx="579">
                  <c:v>214.43465536467372</c:v>
                </c:pt>
                <c:pt idx="580">
                  <c:v>213.78089567277812</c:v>
                </c:pt>
                <c:pt idx="581">
                  <c:v>213.04813679389829</c:v>
                </c:pt>
                <c:pt idx="582">
                  <c:v>212.41152335095862</c:v>
                </c:pt>
                <c:pt idx="583">
                  <c:v>211.75577072094117</c:v>
                </c:pt>
                <c:pt idx="584">
                  <c:v>211.21281938046408</c:v>
                </c:pt>
                <c:pt idx="585">
                  <c:v>210.73897123515897</c:v>
                </c:pt>
                <c:pt idx="586">
                  <c:v>210.42274513391723</c:v>
                </c:pt>
                <c:pt idx="587">
                  <c:v>210.0607363478068</c:v>
                </c:pt>
                <c:pt idx="588">
                  <c:v>209.82017651717058</c:v>
                </c:pt>
                <c:pt idx="589">
                  <c:v>209.70527136355031</c:v>
                </c:pt>
                <c:pt idx="590">
                  <c:v>209.55739649575023</c:v>
                </c:pt>
                <c:pt idx="591">
                  <c:v>209.5088097036662</c:v>
                </c:pt>
                <c:pt idx="592">
                  <c:v>209.59262208588922</c:v>
                </c:pt>
                <c:pt idx="593">
                  <c:v>209.56878843733307</c:v>
                </c:pt>
                <c:pt idx="594">
                  <c:v>209.57854735308206</c:v>
                </c:pt>
                <c:pt idx="595">
                  <c:v>209.6762655997675</c:v>
                </c:pt>
                <c:pt idx="596">
                  <c:v>209.69054284356068</c:v>
                </c:pt>
                <c:pt idx="597">
                  <c:v>209.55098403074274</c:v>
                </c:pt>
                <c:pt idx="598">
                  <c:v>209.44380277787573</c:v>
                </c:pt>
                <c:pt idx="599">
                  <c:v>209.39935349202972</c:v>
                </c:pt>
                <c:pt idx="600">
                  <c:v>209.35383862213268</c:v>
                </c:pt>
                <c:pt idx="601">
                  <c:v>209.21176878629495</c:v>
                </c:pt>
                <c:pt idx="602">
                  <c:v>208.99517827944462</c:v>
                </c:pt>
                <c:pt idx="603">
                  <c:v>208.7469435278399</c:v>
                </c:pt>
                <c:pt idx="604">
                  <c:v>208.545538085754</c:v>
                </c:pt>
                <c:pt idx="605">
                  <c:v>208.38215342464858</c:v>
                </c:pt>
                <c:pt idx="606">
                  <c:v>208.05061677952904</c:v>
                </c:pt>
                <c:pt idx="607">
                  <c:v>207.72830452806565</c:v>
                </c:pt>
                <c:pt idx="608">
                  <c:v>207.6342327667744</c:v>
                </c:pt>
                <c:pt idx="609">
                  <c:v>207.60611748830718</c:v>
                </c:pt>
                <c:pt idx="610">
                  <c:v>207.59821120422583</c:v>
                </c:pt>
                <c:pt idx="611">
                  <c:v>207.71133021412913</c:v>
                </c:pt>
                <c:pt idx="612">
                  <c:v>207.9708533219233</c:v>
                </c:pt>
                <c:pt idx="613">
                  <c:v>208.2279220522849</c:v>
                </c:pt>
                <c:pt idx="614">
                  <c:v>208.34074025488459</c:v>
                </c:pt>
                <c:pt idx="615">
                  <c:v>208.46119272988909</c:v>
                </c:pt>
                <c:pt idx="616">
                  <c:v>208.69103773783834</c:v>
                </c:pt>
                <c:pt idx="617">
                  <c:v>208.99881262510502</c:v>
                </c:pt>
                <c:pt idx="618">
                  <c:v>209.24237927708791</c:v>
                </c:pt>
                <c:pt idx="619">
                  <c:v>209.40170800591551</c:v>
                </c:pt>
                <c:pt idx="620">
                  <c:v>209.3664492542382</c:v>
                </c:pt>
                <c:pt idx="621">
                  <c:v>209.27205463133825</c:v>
                </c:pt>
                <c:pt idx="622">
                  <c:v>209.15020913176468</c:v>
                </c:pt>
                <c:pt idx="623">
                  <c:v>209.03653263079619</c:v>
                </c:pt>
                <c:pt idx="624">
                  <c:v>208.95088726351182</c:v>
                </c:pt>
                <c:pt idx="625">
                  <c:v>209.05366430857083</c:v>
                </c:pt>
                <c:pt idx="626">
                  <c:v>209.13681410751536</c:v>
                </c:pt>
                <c:pt idx="627">
                  <c:v>209.01066604526147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635584"/>
        <c:axId val="77652352"/>
      </c:scatterChart>
      <c:valAx>
        <c:axId val="77635584"/>
        <c:scaling>
          <c:orientation val="minMax"/>
          <c:max val="275"/>
          <c:min val="205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</a:t>
                </a:r>
                <a:r>
                  <a:rPr lang="en-US" baseline="0"/>
                  <a:t> (K)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77652352"/>
        <c:crosses val="autoZero"/>
        <c:crossBetween val="midCat"/>
        <c:majorUnit val="10"/>
        <c:minorUnit val="5"/>
      </c:valAx>
      <c:valAx>
        <c:axId val="77652352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Altitude</a:t>
                </a:r>
                <a:r>
                  <a:rPr lang="en-US" baseline="0"/>
                  <a:t> (km)</a:t>
                </a:r>
                <a:endParaRPr lang="ru-RU"/>
              </a:p>
            </c:rich>
          </c:tx>
          <c:layout>
            <c:manualLayout>
              <c:xMode val="edge"/>
              <c:yMode val="edge"/>
              <c:x val="3.0774305555555576E-3"/>
              <c:y val="0.31227857142857141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77635584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39491840277777779"/>
          <c:y val="3.3842063492063493E-2"/>
          <c:w val="0.54334548611111111"/>
          <c:h val="0.22172063492063493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800" baseline="0"/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solidFill>
                  <a:srgbClr val="C00000"/>
                </a:solidFill>
              </a:defRPr>
            </a:pPr>
            <a:r>
              <a:rPr lang="en-US" sz="900">
                <a:solidFill>
                  <a:srgbClr val="C00000"/>
                </a:solidFill>
              </a:rPr>
              <a:t>Eq. (A47)</a:t>
            </a:r>
          </a:p>
        </c:rich>
      </c:tx>
      <c:layout>
        <c:manualLayout>
          <c:xMode val="edge"/>
          <c:yMode val="edge"/>
          <c:x val="0.28678968253968257"/>
          <c:y val="0.7055555555555556"/>
        </c:manualLayout>
      </c:layout>
      <c:overlay val="0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18868011442417096"/>
          <c:y val="2.0000039062576296E-2"/>
          <c:w val="0.70755042909064103"/>
          <c:h val="0.84560476190476186"/>
        </c:manualLayout>
      </c:layout>
      <c:scatterChart>
        <c:scatterStyle val="lineMarker"/>
        <c:varyColors val="0"/>
        <c:ser>
          <c:idx val="0"/>
          <c:order val="0"/>
          <c:tx>
            <c:v>Eq. (A47)</c:v>
          </c:tx>
          <c:spPr>
            <a:ln w="19050">
              <a:solidFill>
                <a:srgbClr val="C00000"/>
              </a:solidFill>
              <a:prstDash val="solid"/>
            </a:ln>
          </c:spPr>
          <c:marker>
            <c:symbol val="none"/>
          </c:marker>
          <c:xVal>
            <c:numRef>
              <c:f>Лист1!$F$3:$F$630</c:f>
              <c:numCache>
                <c:formatCode>General</c:formatCode>
                <c:ptCount val="628"/>
                <c:pt idx="0">
                  <c:v>3.6743116200213417</c:v>
                </c:pt>
                <c:pt idx="1">
                  <c:v>2.5761541059994704</c:v>
                </c:pt>
                <c:pt idx="2">
                  <c:v>2.1500490079347929</c:v>
                </c:pt>
                <c:pt idx="3">
                  <c:v>1.9205907722360798</c:v>
                </c:pt>
                <c:pt idx="4">
                  <c:v>1.7953628137836632</c:v>
                </c:pt>
                <c:pt idx="5">
                  <c:v>1.7801526970164909</c:v>
                </c:pt>
                <c:pt idx="6">
                  <c:v>1.6882735936985345</c:v>
                </c:pt>
                <c:pt idx="7">
                  <c:v>1.6607393768463228</c:v>
                </c:pt>
                <c:pt idx="8">
                  <c:v>1.2567205226669036</c:v>
                </c:pt>
                <c:pt idx="9">
                  <c:v>1.2199489374719508</c:v>
                </c:pt>
                <c:pt idx="10">
                  <c:v>1.218195320702931</c:v>
                </c:pt>
                <c:pt idx="11">
                  <c:v>1.2087754050259771</c:v>
                </c:pt>
                <c:pt idx="12">
                  <c:v>1.2395797266544222</c:v>
                </c:pt>
                <c:pt idx="13">
                  <c:v>1.266903646668196</c:v>
                </c:pt>
                <c:pt idx="14">
                  <c:v>1.2384514407501843</c:v>
                </c:pt>
                <c:pt idx="15">
                  <c:v>1.2288511715872354</c:v>
                </c:pt>
                <c:pt idx="16">
                  <c:v>1.2275955920026207</c:v>
                </c:pt>
                <c:pt idx="17">
                  <c:v>1.2191865753196305</c:v>
                </c:pt>
                <c:pt idx="18">
                  <c:v>1.0202114440816561</c:v>
                </c:pt>
                <c:pt idx="19">
                  <c:v>0.96586552079740307</c:v>
                </c:pt>
                <c:pt idx="20">
                  <c:v>0.96866256116166594</c:v>
                </c:pt>
                <c:pt idx="21">
                  <c:v>0.97890926448335081</c:v>
                </c:pt>
                <c:pt idx="22">
                  <c:v>0.97823734536853224</c:v>
                </c:pt>
                <c:pt idx="23">
                  <c:v>0.99982267030764727</c:v>
                </c:pt>
                <c:pt idx="24">
                  <c:v>1.0017052994862399</c:v>
                </c:pt>
                <c:pt idx="25">
                  <c:v>1.0286571761796908</c:v>
                </c:pt>
                <c:pt idx="26">
                  <c:v>1.0507347032937946</c:v>
                </c:pt>
                <c:pt idx="27">
                  <c:v>1.0577831360231751</c:v>
                </c:pt>
                <c:pt idx="28">
                  <c:v>0.93931186951023793</c:v>
                </c:pt>
                <c:pt idx="29">
                  <c:v>0.91936416309248903</c:v>
                </c:pt>
                <c:pt idx="30">
                  <c:v>0.91219418330944191</c:v>
                </c:pt>
                <c:pt idx="31">
                  <c:v>0.89734428177024883</c:v>
                </c:pt>
                <c:pt idx="32">
                  <c:v>0.86956302520939943</c:v>
                </c:pt>
                <c:pt idx="33">
                  <c:v>0.84325775145421988</c:v>
                </c:pt>
                <c:pt idx="34">
                  <c:v>0.81919636718508648</c:v>
                </c:pt>
                <c:pt idx="35">
                  <c:v>0.81184288033787233</c:v>
                </c:pt>
                <c:pt idx="36">
                  <c:v>0.79370761364483433</c:v>
                </c:pt>
                <c:pt idx="37">
                  <c:v>0.78135242996371868</c:v>
                </c:pt>
                <c:pt idx="38">
                  <c:v>0.68674232483498054</c:v>
                </c:pt>
                <c:pt idx="39">
                  <c:v>0.68256742980967955</c:v>
                </c:pt>
                <c:pt idx="40">
                  <c:v>0.68287089914533095</c:v>
                </c:pt>
                <c:pt idx="41">
                  <c:v>0.66982672128439413</c:v>
                </c:pt>
                <c:pt idx="42">
                  <c:v>0.66241217381143924</c:v>
                </c:pt>
                <c:pt idx="43">
                  <c:v>0.6472530835056457</c:v>
                </c:pt>
                <c:pt idx="44">
                  <c:v>0.62185853115524747</c:v>
                </c:pt>
                <c:pt idx="45">
                  <c:v>0.59801735399440425</c:v>
                </c:pt>
                <c:pt idx="46">
                  <c:v>0.5690339079280281</c:v>
                </c:pt>
                <c:pt idx="47">
                  <c:v>0.54356913850280331</c:v>
                </c:pt>
                <c:pt idx="48">
                  <c:v>0.47420282926740681</c:v>
                </c:pt>
                <c:pt idx="49">
                  <c:v>0.45082222803145838</c:v>
                </c:pt>
                <c:pt idx="50">
                  <c:v>0.43083112506969096</c:v>
                </c:pt>
                <c:pt idx="51">
                  <c:v>0.40873895307942587</c:v>
                </c:pt>
                <c:pt idx="52">
                  <c:v>0.38763185459692329</c:v>
                </c:pt>
                <c:pt idx="53">
                  <c:v>0.36845632778188614</c:v>
                </c:pt>
                <c:pt idx="54">
                  <c:v>0.3488240342318159</c:v>
                </c:pt>
                <c:pt idx="55">
                  <c:v>0.33090865877582537</c:v>
                </c:pt>
                <c:pt idx="56">
                  <c:v>0.31277936124341382</c:v>
                </c:pt>
                <c:pt idx="57">
                  <c:v>0.29545073533943655</c:v>
                </c:pt>
                <c:pt idx="58">
                  <c:v>0.26094611864059991</c:v>
                </c:pt>
                <c:pt idx="59">
                  <c:v>0.24599453763183349</c:v>
                </c:pt>
                <c:pt idx="60">
                  <c:v>0.23120079221590972</c:v>
                </c:pt>
                <c:pt idx="61">
                  <c:v>0.21676445636674929</c:v>
                </c:pt>
                <c:pt idx="62">
                  <c:v>0.20362921295955205</c:v>
                </c:pt>
                <c:pt idx="63">
                  <c:v>0.1920183532517851</c:v>
                </c:pt>
                <c:pt idx="64">
                  <c:v>0.18081223445743694</c:v>
                </c:pt>
                <c:pt idx="65">
                  <c:v>0.17050591442063828</c:v>
                </c:pt>
                <c:pt idx="66">
                  <c:v>0.16191418523843545</c:v>
                </c:pt>
                <c:pt idx="67">
                  <c:v>0.15442790976837817</c:v>
                </c:pt>
                <c:pt idx="68">
                  <c:v>0.13917805299410974</c:v>
                </c:pt>
                <c:pt idx="69">
                  <c:v>0.13336825494376525</c:v>
                </c:pt>
                <c:pt idx="70">
                  <c:v>0.12820457549602229</c:v>
                </c:pt>
                <c:pt idx="71">
                  <c:v>0.12407376941812626</c:v>
                </c:pt>
                <c:pt idx="72">
                  <c:v>0.1204944053122798</c:v>
                </c:pt>
                <c:pt idx="73">
                  <c:v>0.11704442456124592</c:v>
                </c:pt>
                <c:pt idx="74">
                  <c:v>0.11346669318309878</c:v>
                </c:pt>
                <c:pt idx="75">
                  <c:v>0.11035712106643923</c:v>
                </c:pt>
                <c:pt idx="76">
                  <c:v>0.10729662541384906</c:v>
                </c:pt>
                <c:pt idx="77">
                  <c:v>0.1043741676957024</c:v>
                </c:pt>
                <c:pt idx="78">
                  <c:v>9.6444260506946641E-2</c:v>
                </c:pt>
                <c:pt idx="79">
                  <c:v>9.442406216324789E-2</c:v>
                </c:pt>
                <c:pt idx="80">
                  <c:v>9.2653868844011139E-2</c:v>
                </c:pt>
                <c:pt idx="81">
                  <c:v>9.0924869723090301E-2</c:v>
                </c:pt>
                <c:pt idx="82">
                  <c:v>8.9024598018074039E-2</c:v>
                </c:pt>
                <c:pt idx="83">
                  <c:v>8.7462781837822981E-2</c:v>
                </c:pt>
                <c:pt idx="84">
                  <c:v>8.6255382638104658E-2</c:v>
                </c:pt>
                <c:pt idx="85">
                  <c:v>8.5053305850333896E-2</c:v>
                </c:pt>
                <c:pt idx="86">
                  <c:v>8.3870335893069053E-2</c:v>
                </c:pt>
                <c:pt idx="87">
                  <c:v>8.3128950108351515E-2</c:v>
                </c:pt>
                <c:pt idx="88">
                  <c:v>7.8791485820843984E-2</c:v>
                </c:pt>
                <c:pt idx="89">
                  <c:v>7.8206301324730235E-2</c:v>
                </c:pt>
                <c:pt idx="90">
                  <c:v>7.7933871756865877E-2</c:v>
                </c:pt>
                <c:pt idx="91">
                  <c:v>7.7817720533227094E-2</c:v>
                </c:pt>
                <c:pt idx="92">
                  <c:v>7.8312460164858877E-2</c:v>
                </c:pt>
                <c:pt idx="93">
                  <c:v>7.9214510611044439E-2</c:v>
                </c:pt>
                <c:pt idx="94">
                  <c:v>8.0202201495972333E-2</c:v>
                </c:pt>
                <c:pt idx="95">
                  <c:v>8.1538303221073888E-2</c:v>
                </c:pt>
                <c:pt idx="96">
                  <c:v>8.2898641427800804E-2</c:v>
                </c:pt>
                <c:pt idx="97">
                  <c:v>8.4738052622909052E-2</c:v>
                </c:pt>
                <c:pt idx="98">
                  <c:v>8.3015770523838198E-2</c:v>
                </c:pt>
                <c:pt idx="99">
                  <c:v>8.4759185259855152E-2</c:v>
                </c:pt>
                <c:pt idx="100">
                  <c:v>8.6330035077275769E-2</c:v>
                </c:pt>
                <c:pt idx="101">
                  <c:v>8.7740713600734002E-2</c:v>
                </c:pt>
                <c:pt idx="102">
                  <c:v>8.9381642459133104E-2</c:v>
                </c:pt>
                <c:pt idx="103">
                  <c:v>9.0808158577303427E-2</c:v>
                </c:pt>
                <c:pt idx="104">
                  <c:v>9.197228189761783E-2</c:v>
                </c:pt>
                <c:pt idx="105">
                  <c:v>9.3060627136059115E-2</c:v>
                </c:pt>
                <c:pt idx="106">
                  <c:v>9.4237305561451948E-2</c:v>
                </c:pt>
                <c:pt idx="107">
                  <c:v>9.5583833249916844E-2</c:v>
                </c:pt>
                <c:pt idx="108">
                  <c:v>9.3190682623619917E-2</c:v>
                </c:pt>
                <c:pt idx="109">
                  <c:v>9.4629588536409362E-2</c:v>
                </c:pt>
                <c:pt idx="110">
                  <c:v>9.6179522738525175E-2</c:v>
                </c:pt>
                <c:pt idx="111">
                  <c:v>9.7963532479064808E-2</c:v>
                </c:pt>
                <c:pt idx="112">
                  <c:v>9.9914337960716193E-2</c:v>
                </c:pt>
                <c:pt idx="113">
                  <c:v>0.10206236379142319</c:v>
                </c:pt>
                <c:pt idx="114">
                  <c:v>0.10421680943563887</c:v>
                </c:pt>
                <c:pt idx="115">
                  <c:v>0.10652416864634214</c:v>
                </c:pt>
                <c:pt idx="116">
                  <c:v>0.10887959114487676</c:v>
                </c:pt>
                <c:pt idx="117">
                  <c:v>0.11126394131723805</c:v>
                </c:pt>
                <c:pt idx="118">
                  <c:v>0.1093425322416805</c:v>
                </c:pt>
                <c:pt idx="119">
                  <c:v>0.11150051667463645</c:v>
                </c:pt>
                <c:pt idx="120">
                  <c:v>0.11377452561139904</c:v>
                </c:pt>
                <c:pt idx="121">
                  <c:v>0.11593406465910498</c:v>
                </c:pt>
                <c:pt idx="122">
                  <c:v>0.11835932967946926</c:v>
                </c:pt>
                <c:pt idx="123">
                  <c:v>0.12092940021378641</c:v>
                </c:pt>
                <c:pt idx="124">
                  <c:v>0.12347009692007625</c:v>
                </c:pt>
                <c:pt idx="125">
                  <c:v>0.12630831093373832</c:v>
                </c:pt>
                <c:pt idx="126">
                  <c:v>0.12915589215356366</c:v>
                </c:pt>
                <c:pt idx="127">
                  <c:v>0.13232460722994943</c:v>
                </c:pt>
                <c:pt idx="128">
                  <c:v>0.13096956650440811</c:v>
                </c:pt>
                <c:pt idx="129">
                  <c:v>0.13463571302854097</c:v>
                </c:pt>
                <c:pt idx="130">
                  <c:v>0.13832093362965003</c:v>
                </c:pt>
                <c:pt idx="131">
                  <c:v>0.14221299460600362</c:v>
                </c:pt>
                <c:pt idx="132">
                  <c:v>0.14614089811132788</c:v>
                </c:pt>
                <c:pt idx="133">
                  <c:v>0.15016030814310294</c:v>
                </c:pt>
                <c:pt idx="134">
                  <c:v>0.15418635968960248</c:v>
                </c:pt>
                <c:pt idx="135">
                  <c:v>0.15800505985853447</c:v>
                </c:pt>
                <c:pt idx="136">
                  <c:v>0.16168896880008149</c:v>
                </c:pt>
                <c:pt idx="137">
                  <c:v>0.16499989846506075</c:v>
                </c:pt>
                <c:pt idx="138">
                  <c:v>0.16260920890153982</c:v>
                </c:pt>
                <c:pt idx="139">
                  <c:v>0.16551415667507191</c:v>
                </c:pt>
                <c:pt idx="140">
                  <c:v>0.1680227439440321</c:v>
                </c:pt>
                <c:pt idx="141">
                  <c:v>0.17029147468203715</c:v>
                </c:pt>
                <c:pt idx="142">
                  <c:v>0.17221568454474803</c:v>
                </c:pt>
                <c:pt idx="143">
                  <c:v>0.17444926524252857</c:v>
                </c:pt>
                <c:pt idx="144">
                  <c:v>0.17654343181239296</c:v>
                </c:pt>
                <c:pt idx="145">
                  <c:v>0.17835619568814859</c:v>
                </c:pt>
                <c:pt idx="146">
                  <c:v>0.18027112170137569</c:v>
                </c:pt>
                <c:pt idx="147">
                  <c:v>0.18234075323426388</c:v>
                </c:pt>
                <c:pt idx="148">
                  <c:v>0.17900717417678569</c:v>
                </c:pt>
                <c:pt idx="149">
                  <c:v>0.18144185684356515</c:v>
                </c:pt>
                <c:pt idx="150">
                  <c:v>0.18393913855696559</c:v>
                </c:pt>
                <c:pt idx="151">
                  <c:v>0.18680248746676495</c:v>
                </c:pt>
                <c:pt idx="152">
                  <c:v>0.18976506445068941</c:v>
                </c:pt>
                <c:pt idx="153">
                  <c:v>0.19290651930048827</c:v>
                </c:pt>
                <c:pt idx="154">
                  <c:v>0.19589270464543024</c:v>
                </c:pt>
                <c:pt idx="155">
                  <c:v>0.19877436890288722</c:v>
                </c:pt>
                <c:pt idx="156">
                  <c:v>0.20156042958348014</c:v>
                </c:pt>
                <c:pt idx="157">
                  <c:v>0.20416856821933441</c:v>
                </c:pt>
                <c:pt idx="158">
                  <c:v>0.20050593303359276</c:v>
                </c:pt>
                <c:pt idx="159">
                  <c:v>0.20255881886193439</c:v>
                </c:pt>
                <c:pt idx="160">
                  <c:v>0.20452151050531545</c:v>
                </c:pt>
                <c:pt idx="161">
                  <c:v>0.20599857774941488</c:v>
                </c:pt>
                <c:pt idx="162">
                  <c:v>0.20757701437419973</c:v>
                </c:pt>
                <c:pt idx="163">
                  <c:v>0.20909878853620953</c:v>
                </c:pt>
                <c:pt idx="164">
                  <c:v>0.21051764621438077</c:v>
                </c:pt>
                <c:pt idx="165">
                  <c:v>0.21226147777965385</c:v>
                </c:pt>
                <c:pt idx="166">
                  <c:v>0.21371315299318297</c:v>
                </c:pt>
                <c:pt idx="167">
                  <c:v>0.21521310173240976</c:v>
                </c:pt>
                <c:pt idx="168">
                  <c:v>0.21085981372423965</c:v>
                </c:pt>
                <c:pt idx="169">
                  <c:v>0.2123432022361065</c:v>
                </c:pt>
                <c:pt idx="170">
                  <c:v>0.21401269366857539</c:v>
                </c:pt>
                <c:pt idx="171">
                  <c:v>0.21598187351198989</c:v>
                </c:pt>
                <c:pt idx="172">
                  <c:v>0.21821582211424431</c:v>
                </c:pt>
                <c:pt idx="173">
                  <c:v>0.22042631010078431</c:v>
                </c:pt>
                <c:pt idx="174">
                  <c:v>0.22258986609618617</c:v>
                </c:pt>
                <c:pt idx="175">
                  <c:v>0.22513254999832297</c:v>
                </c:pt>
                <c:pt idx="176">
                  <c:v>0.2281292461855198</c:v>
                </c:pt>
                <c:pt idx="177">
                  <c:v>0.23096991026898964</c:v>
                </c:pt>
                <c:pt idx="178">
                  <c:v>0.22754896864174595</c:v>
                </c:pt>
                <c:pt idx="179">
                  <c:v>0.23052758966861756</c:v>
                </c:pt>
                <c:pt idx="180">
                  <c:v>0.23351778570244511</c:v>
                </c:pt>
                <c:pt idx="181">
                  <c:v>0.23692068034067537</c:v>
                </c:pt>
                <c:pt idx="182">
                  <c:v>0.23951549505276273</c:v>
                </c:pt>
                <c:pt idx="183">
                  <c:v>0.24248420250188649</c:v>
                </c:pt>
                <c:pt idx="184">
                  <c:v>0.24531818177649201</c:v>
                </c:pt>
                <c:pt idx="185">
                  <c:v>0.24808933764656796</c:v>
                </c:pt>
                <c:pt idx="186">
                  <c:v>0.25076477497003163</c:v>
                </c:pt>
                <c:pt idx="187">
                  <c:v>0.25313285009784903</c:v>
                </c:pt>
                <c:pt idx="188">
                  <c:v>0.24938998756324193</c:v>
                </c:pt>
                <c:pt idx="189">
                  <c:v>0.2517362413829628</c:v>
                </c:pt>
                <c:pt idx="190">
                  <c:v>0.25387660646230309</c:v>
                </c:pt>
                <c:pt idx="191">
                  <c:v>0.25616563710102275</c:v>
                </c:pt>
                <c:pt idx="192">
                  <c:v>0.25871121126220148</c:v>
                </c:pt>
                <c:pt idx="193">
                  <c:v>0.26141860196045746</c:v>
                </c:pt>
                <c:pt idx="194">
                  <c:v>0.26384073391536095</c:v>
                </c:pt>
                <c:pt idx="195">
                  <c:v>0.26658717533727722</c:v>
                </c:pt>
                <c:pt idx="196">
                  <c:v>0.26971846521553938</c:v>
                </c:pt>
                <c:pt idx="197">
                  <c:v>0.27342380568762731</c:v>
                </c:pt>
                <c:pt idx="198">
                  <c:v>0.27047503836616027</c:v>
                </c:pt>
                <c:pt idx="199">
                  <c:v>0.27415030820389341</c:v>
                </c:pt>
                <c:pt idx="200">
                  <c:v>0.27828133253375287</c:v>
                </c:pt>
                <c:pt idx="201">
                  <c:v>0.28272982478238012</c:v>
                </c:pt>
                <c:pt idx="202">
                  <c:v>0.28684611034972601</c:v>
                </c:pt>
                <c:pt idx="203">
                  <c:v>0.29098318499573045</c:v>
                </c:pt>
                <c:pt idx="204">
                  <c:v>0.29529870482415965</c:v>
                </c:pt>
                <c:pt idx="205">
                  <c:v>0.2993446055520132</c:v>
                </c:pt>
                <c:pt idx="206">
                  <c:v>0.30338883048718451</c:v>
                </c:pt>
                <c:pt idx="207">
                  <c:v>0.30703665213478232</c:v>
                </c:pt>
                <c:pt idx="208">
                  <c:v>0.30334132815780573</c:v>
                </c:pt>
                <c:pt idx="209">
                  <c:v>0.30663362007254746</c:v>
                </c:pt>
                <c:pt idx="210">
                  <c:v>0.30991599747559551</c:v>
                </c:pt>
                <c:pt idx="211">
                  <c:v>0.3129192814242524</c:v>
                </c:pt>
                <c:pt idx="212">
                  <c:v>0.31609391541782106</c:v>
                </c:pt>
                <c:pt idx="213">
                  <c:v>0.31867258519611558</c:v>
                </c:pt>
                <c:pt idx="214">
                  <c:v>0.32120379695867685</c:v>
                </c:pt>
                <c:pt idx="215">
                  <c:v>0.32462732274181599</c:v>
                </c:pt>
                <c:pt idx="216">
                  <c:v>0.3277193038667689</c:v>
                </c:pt>
                <c:pt idx="217">
                  <c:v>0.33089201525303058</c:v>
                </c:pt>
                <c:pt idx="218">
                  <c:v>0.32633498560515833</c:v>
                </c:pt>
                <c:pt idx="219">
                  <c:v>0.32961048731683895</c:v>
                </c:pt>
                <c:pt idx="220">
                  <c:v>0.33389631643780326</c:v>
                </c:pt>
                <c:pt idx="221">
                  <c:v>0.33729689624594045</c:v>
                </c:pt>
                <c:pt idx="222">
                  <c:v>0.34063377133470663</c:v>
                </c:pt>
                <c:pt idx="223">
                  <c:v>0.34430994424822808</c:v>
                </c:pt>
                <c:pt idx="224">
                  <c:v>0.34809408108413881</c:v>
                </c:pt>
                <c:pt idx="225">
                  <c:v>0.35255396742274203</c:v>
                </c:pt>
                <c:pt idx="226">
                  <c:v>0.35592728739848029</c:v>
                </c:pt>
                <c:pt idx="227">
                  <c:v>0.35907014190151254</c:v>
                </c:pt>
                <c:pt idx="228">
                  <c:v>0.35510915567991808</c:v>
                </c:pt>
                <c:pt idx="229">
                  <c:v>0.35868091682409764</c:v>
                </c:pt>
                <c:pt idx="230">
                  <c:v>0.36224828966250378</c:v>
                </c:pt>
                <c:pt idx="231">
                  <c:v>0.36559614195259027</c:v>
                </c:pt>
                <c:pt idx="232">
                  <c:v>0.36871043133218334</c:v>
                </c:pt>
                <c:pt idx="233">
                  <c:v>0.37196084725312595</c:v>
                </c:pt>
                <c:pt idx="234">
                  <c:v>0.37515544198488604</c:v>
                </c:pt>
                <c:pt idx="235">
                  <c:v>0.37895823546213447</c:v>
                </c:pt>
                <c:pt idx="236">
                  <c:v>0.38194636148538469</c:v>
                </c:pt>
                <c:pt idx="237">
                  <c:v>0.38536409568542734</c:v>
                </c:pt>
                <c:pt idx="238">
                  <c:v>0.38104143590151307</c:v>
                </c:pt>
                <c:pt idx="239">
                  <c:v>0.38500724242614093</c:v>
                </c:pt>
                <c:pt idx="240">
                  <c:v>0.38942346369342756</c:v>
                </c:pt>
                <c:pt idx="241">
                  <c:v>0.39259105187631743</c:v>
                </c:pt>
                <c:pt idx="242">
                  <c:v>0.39705916403434505</c:v>
                </c:pt>
                <c:pt idx="243">
                  <c:v>0.4007332739696105</c:v>
                </c:pt>
                <c:pt idx="244">
                  <c:v>0.40443566404171316</c:v>
                </c:pt>
                <c:pt idx="245">
                  <c:v>0.40816305444187501</c:v>
                </c:pt>
                <c:pt idx="246">
                  <c:v>0.41089548322156799</c:v>
                </c:pt>
                <c:pt idx="247">
                  <c:v>0.41414859311167779</c:v>
                </c:pt>
                <c:pt idx="248">
                  <c:v>0.40850812568036066</c:v>
                </c:pt>
                <c:pt idx="249">
                  <c:v>0.41101952276635112</c:v>
                </c:pt>
                <c:pt idx="250">
                  <c:v>0.41384087283213239</c:v>
                </c:pt>
                <c:pt idx="251">
                  <c:v>0.41595612955408173</c:v>
                </c:pt>
                <c:pt idx="252">
                  <c:v>0.41885272532033929</c:v>
                </c:pt>
                <c:pt idx="253">
                  <c:v>0.42155434372694062</c:v>
                </c:pt>
                <c:pt idx="254">
                  <c:v>0.42431533688824397</c:v>
                </c:pt>
                <c:pt idx="255">
                  <c:v>0.42730399088050913</c:v>
                </c:pt>
                <c:pt idx="256">
                  <c:v>0.43087822548790738</c:v>
                </c:pt>
                <c:pt idx="257">
                  <c:v>0.43508578435698669</c:v>
                </c:pt>
                <c:pt idx="258">
                  <c:v>0.43071509987294976</c:v>
                </c:pt>
                <c:pt idx="259">
                  <c:v>0.43469323495847217</c:v>
                </c:pt>
                <c:pt idx="260">
                  <c:v>0.43904881305188892</c:v>
                </c:pt>
                <c:pt idx="261">
                  <c:v>0.44350062738448237</c:v>
                </c:pt>
                <c:pt idx="262">
                  <c:v>0.44830052718369262</c:v>
                </c:pt>
                <c:pt idx="263">
                  <c:v>0.45284834353734416</c:v>
                </c:pt>
                <c:pt idx="264">
                  <c:v>0.45703599436158449</c:v>
                </c:pt>
                <c:pt idx="265">
                  <c:v>0.46115740344230821</c:v>
                </c:pt>
                <c:pt idx="266">
                  <c:v>0.46528577663033011</c:v>
                </c:pt>
                <c:pt idx="267">
                  <c:v>0.46940784873283348</c:v>
                </c:pt>
                <c:pt idx="268">
                  <c:v>0.46499299062901045</c:v>
                </c:pt>
                <c:pt idx="269">
                  <c:v>0.46940880575030303</c:v>
                </c:pt>
                <c:pt idx="270">
                  <c:v>0.47438173728248284</c:v>
                </c:pt>
                <c:pt idx="271">
                  <c:v>0.47888802490328197</c:v>
                </c:pt>
                <c:pt idx="272">
                  <c:v>0.48322582191013186</c:v>
                </c:pt>
                <c:pt idx="273">
                  <c:v>0.48791387271155923</c:v>
                </c:pt>
                <c:pt idx="274">
                  <c:v>0.49208279858845072</c:v>
                </c:pt>
                <c:pt idx="275">
                  <c:v>0.49644892027694243</c:v>
                </c:pt>
                <c:pt idx="276">
                  <c:v>0.50036350114886596</c:v>
                </c:pt>
                <c:pt idx="277">
                  <c:v>0.50330478750744456</c:v>
                </c:pt>
                <c:pt idx="278">
                  <c:v>0.49778489841631823</c:v>
                </c:pt>
                <c:pt idx="279">
                  <c:v>0.50162238736615794</c:v>
                </c:pt>
                <c:pt idx="280">
                  <c:v>0.50529617291253714</c:v>
                </c:pt>
                <c:pt idx="281">
                  <c:v>0.50841846912327671</c:v>
                </c:pt>
                <c:pt idx="282">
                  <c:v>0.51134849847984598</c:v>
                </c:pt>
                <c:pt idx="283">
                  <c:v>0.51477492467180253</c:v>
                </c:pt>
                <c:pt idx="284">
                  <c:v>0.51851204216465163</c:v>
                </c:pt>
                <c:pt idx="285">
                  <c:v>0.52219866273066184</c:v>
                </c:pt>
                <c:pt idx="286">
                  <c:v>0.52628560652457745</c:v>
                </c:pt>
                <c:pt idx="287">
                  <c:v>0.52991368673787609</c:v>
                </c:pt>
                <c:pt idx="288">
                  <c:v>0.52513107197907283</c:v>
                </c:pt>
                <c:pt idx="289">
                  <c:v>0.52930847774813539</c:v>
                </c:pt>
                <c:pt idx="290">
                  <c:v>0.53359139064829497</c:v>
                </c:pt>
                <c:pt idx="291">
                  <c:v>0.53723788408919815</c:v>
                </c:pt>
                <c:pt idx="292">
                  <c:v>0.54147084906059473</c:v>
                </c:pt>
                <c:pt idx="293">
                  <c:v>0.54633009481761374</c:v>
                </c:pt>
                <c:pt idx="294">
                  <c:v>0.54974924775091871</c:v>
                </c:pt>
                <c:pt idx="295">
                  <c:v>0.55449434294905398</c:v>
                </c:pt>
                <c:pt idx="296">
                  <c:v>0.55800444893493106</c:v>
                </c:pt>
                <c:pt idx="297">
                  <c:v>0.56220212642704526</c:v>
                </c:pt>
                <c:pt idx="298">
                  <c:v>0.55693815774291744</c:v>
                </c:pt>
                <c:pt idx="299">
                  <c:v>0.56036620139079885</c:v>
                </c:pt>
                <c:pt idx="300">
                  <c:v>0.56467995173810293</c:v>
                </c:pt>
                <c:pt idx="301">
                  <c:v>0.56769118186654499</c:v>
                </c:pt>
                <c:pt idx="302">
                  <c:v>0.57180504310799107</c:v>
                </c:pt>
                <c:pt idx="303">
                  <c:v>0.57584511003958305</c:v>
                </c:pt>
                <c:pt idx="304">
                  <c:v>0.57990187975251373</c:v>
                </c:pt>
                <c:pt idx="305">
                  <c:v>0.58483072870617403</c:v>
                </c:pt>
                <c:pt idx="306">
                  <c:v>0.58909245851992909</c:v>
                </c:pt>
                <c:pt idx="307">
                  <c:v>0.59395957729067328</c:v>
                </c:pt>
                <c:pt idx="308">
                  <c:v>0.58897292333518758</c:v>
                </c:pt>
                <c:pt idx="309">
                  <c:v>0.59356067832246384</c:v>
                </c:pt>
                <c:pt idx="310">
                  <c:v>0.59897845075937883</c:v>
                </c:pt>
                <c:pt idx="311">
                  <c:v>0.60209693096375261</c:v>
                </c:pt>
                <c:pt idx="312">
                  <c:v>0.6065860599966395</c:v>
                </c:pt>
                <c:pt idx="313">
                  <c:v>0.61121495692491223</c:v>
                </c:pt>
                <c:pt idx="314">
                  <c:v>0.61547154991247599</c:v>
                </c:pt>
                <c:pt idx="315">
                  <c:v>0.6191043728575758</c:v>
                </c:pt>
                <c:pt idx="316">
                  <c:v>0.62271516789335557</c:v>
                </c:pt>
                <c:pt idx="317">
                  <c:v>0.62745738097916548</c:v>
                </c:pt>
                <c:pt idx="318">
                  <c:v>0.62118008836595384</c:v>
                </c:pt>
                <c:pt idx="319">
                  <c:v>0.62491409573835266</c:v>
                </c:pt>
                <c:pt idx="320">
                  <c:v>0.62872633984732185</c:v>
                </c:pt>
                <c:pt idx="321">
                  <c:v>0.63223484255478557</c:v>
                </c:pt>
                <c:pt idx="322">
                  <c:v>0.63623847916041831</c:v>
                </c:pt>
                <c:pt idx="323">
                  <c:v>0.63984034187697703</c:v>
                </c:pt>
                <c:pt idx="324">
                  <c:v>0.64320379217029156</c:v>
                </c:pt>
                <c:pt idx="325">
                  <c:v>0.64816351777641212</c:v>
                </c:pt>
                <c:pt idx="326">
                  <c:v>0.65273833028558581</c:v>
                </c:pt>
                <c:pt idx="327">
                  <c:v>0.65709299203192562</c:v>
                </c:pt>
                <c:pt idx="328">
                  <c:v>0.64930878109786316</c:v>
                </c:pt>
                <c:pt idx="329">
                  <c:v>0.65381170796182331</c:v>
                </c:pt>
                <c:pt idx="330">
                  <c:v>0.65803835293791924</c:v>
                </c:pt>
                <c:pt idx="331">
                  <c:v>0.66229749430863583</c:v>
                </c:pt>
                <c:pt idx="332">
                  <c:v>0.66675611659418776</c:v>
                </c:pt>
                <c:pt idx="333">
                  <c:v>0.66960725986573577</c:v>
                </c:pt>
                <c:pt idx="334">
                  <c:v>0.67243291695458007</c:v>
                </c:pt>
                <c:pt idx="335">
                  <c:v>0.67578215919459073</c:v>
                </c:pt>
                <c:pt idx="336">
                  <c:v>0.67899132869781464</c:v>
                </c:pt>
                <c:pt idx="337">
                  <c:v>0.68219697886685271</c:v>
                </c:pt>
                <c:pt idx="338">
                  <c:v>0.67547177323534224</c:v>
                </c:pt>
                <c:pt idx="339">
                  <c:v>0.6778836166468889</c:v>
                </c:pt>
                <c:pt idx="340">
                  <c:v>0.68176631660202425</c:v>
                </c:pt>
                <c:pt idx="341">
                  <c:v>0.68665257299521398</c:v>
                </c:pt>
                <c:pt idx="342">
                  <c:v>0.69049456601875969</c:v>
                </c:pt>
                <c:pt idx="343">
                  <c:v>0.69548065894907762</c:v>
                </c:pt>
                <c:pt idx="344">
                  <c:v>0.69919349020469335</c:v>
                </c:pt>
                <c:pt idx="345">
                  <c:v>0.70418508420975867</c:v>
                </c:pt>
                <c:pt idx="346">
                  <c:v>0.7074536060109633</c:v>
                </c:pt>
                <c:pt idx="347">
                  <c:v>0.71230737469233218</c:v>
                </c:pt>
                <c:pt idx="348">
                  <c:v>0.7058249608935514</c:v>
                </c:pt>
                <c:pt idx="349">
                  <c:v>0.70966952317431142</c:v>
                </c:pt>
                <c:pt idx="350">
                  <c:v>0.71346911677986913</c:v>
                </c:pt>
                <c:pt idx="351">
                  <c:v>0.71701316477752797</c:v>
                </c:pt>
                <c:pt idx="352">
                  <c:v>0.71958676960904366</c:v>
                </c:pt>
                <c:pt idx="353">
                  <c:v>0.72505651152492157</c:v>
                </c:pt>
                <c:pt idx="354">
                  <c:v>0.72778975947672886</c:v>
                </c:pt>
                <c:pt idx="355">
                  <c:v>0.73228052272031685</c:v>
                </c:pt>
                <c:pt idx="356">
                  <c:v>0.73527492839461994</c:v>
                </c:pt>
                <c:pt idx="357">
                  <c:v>0.7391829637356192</c:v>
                </c:pt>
                <c:pt idx="358">
                  <c:v>0.73315226547781565</c:v>
                </c:pt>
                <c:pt idx="359">
                  <c:v>0.73719400321476514</c:v>
                </c:pt>
                <c:pt idx="360">
                  <c:v>0.7427339494503884</c:v>
                </c:pt>
                <c:pt idx="361">
                  <c:v>0.74743941848267881</c:v>
                </c:pt>
                <c:pt idx="362">
                  <c:v>0.75305870557520949</c:v>
                </c:pt>
                <c:pt idx="363">
                  <c:v>0.75754541864920055</c:v>
                </c:pt>
                <c:pt idx="364">
                  <c:v>0.7614204296268311</c:v>
                </c:pt>
                <c:pt idx="365">
                  <c:v>0.76652560920856927</c:v>
                </c:pt>
                <c:pt idx="366">
                  <c:v>0.77206216371211966</c:v>
                </c:pt>
                <c:pt idx="367">
                  <c:v>0.77496256172911882</c:v>
                </c:pt>
                <c:pt idx="368">
                  <c:v>0.7681502280570337</c:v>
                </c:pt>
                <c:pt idx="369">
                  <c:v>0.77161720283292023</c:v>
                </c:pt>
                <c:pt idx="370">
                  <c:v>0.77524132087414688</c:v>
                </c:pt>
                <c:pt idx="371">
                  <c:v>0.77925180168596231</c:v>
                </c:pt>
                <c:pt idx="372">
                  <c:v>0.78206864632587336</c:v>
                </c:pt>
                <c:pt idx="373">
                  <c:v>0.78645223475040105</c:v>
                </c:pt>
                <c:pt idx="374">
                  <c:v>0.78985021688523549</c:v>
                </c:pt>
                <c:pt idx="375">
                  <c:v>0.79406509409331605</c:v>
                </c:pt>
                <c:pt idx="376">
                  <c:v>0.79766028152890223</c:v>
                </c:pt>
                <c:pt idx="377">
                  <c:v>0.80160631269603133</c:v>
                </c:pt>
                <c:pt idx="378">
                  <c:v>0.79548092896157252</c:v>
                </c:pt>
                <c:pt idx="379">
                  <c:v>0.79979301417961368</c:v>
                </c:pt>
                <c:pt idx="380">
                  <c:v>0.8036174965725098</c:v>
                </c:pt>
                <c:pt idx="381">
                  <c:v>0.80716869142183412</c:v>
                </c:pt>
                <c:pt idx="382">
                  <c:v>0.8107211336881659</c:v>
                </c:pt>
                <c:pt idx="383">
                  <c:v>0.81692329800668384</c:v>
                </c:pt>
                <c:pt idx="384">
                  <c:v>0.82310963140325299</c:v>
                </c:pt>
                <c:pt idx="385">
                  <c:v>0.82594762880109507</c:v>
                </c:pt>
                <c:pt idx="386">
                  <c:v>0.82962276365063181</c:v>
                </c:pt>
                <c:pt idx="387">
                  <c:v>0.83524036589444817</c:v>
                </c:pt>
                <c:pt idx="388">
                  <c:v>0.82834129107019161</c:v>
                </c:pt>
                <c:pt idx="389">
                  <c:v>0.83222763040870651</c:v>
                </c:pt>
                <c:pt idx="390">
                  <c:v>0.83635498587501977</c:v>
                </c:pt>
                <c:pt idx="391">
                  <c:v>0.84054977232442463</c:v>
                </c:pt>
                <c:pt idx="392">
                  <c:v>0.84561222349783116</c:v>
                </c:pt>
                <c:pt idx="393">
                  <c:v>0.84958969607402179</c:v>
                </c:pt>
                <c:pt idx="394">
                  <c:v>0.85455730014623332</c:v>
                </c:pt>
                <c:pt idx="395">
                  <c:v>0.8600566413012134</c:v>
                </c:pt>
                <c:pt idx="396">
                  <c:v>0.86431296234357635</c:v>
                </c:pt>
                <c:pt idx="397">
                  <c:v>0.86873449540743386</c:v>
                </c:pt>
                <c:pt idx="398">
                  <c:v>0.86233518783619656</c:v>
                </c:pt>
                <c:pt idx="399">
                  <c:v>0.86715882382176646</c:v>
                </c:pt>
                <c:pt idx="400">
                  <c:v>0.8722663605577935</c:v>
                </c:pt>
                <c:pt idx="401">
                  <c:v>0.87787046861633555</c:v>
                </c:pt>
                <c:pt idx="402">
                  <c:v>0.88316749494353874</c:v>
                </c:pt>
                <c:pt idx="403">
                  <c:v>0.88829585775537701</c:v>
                </c:pt>
                <c:pt idx="404">
                  <c:v>0.89503520057534136</c:v>
                </c:pt>
                <c:pt idx="405">
                  <c:v>0.89911550247163785</c:v>
                </c:pt>
                <c:pt idx="406">
                  <c:v>0.90354793211495976</c:v>
                </c:pt>
                <c:pt idx="407">
                  <c:v>0.90769178187707156</c:v>
                </c:pt>
                <c:pt idx="408">
                  <c:v>0.90137699477165623</c:v>
                </c:pt>
                <c:pt idx="409">
                  <c:v>0.90521514078285181</c:v>
                </c:pt>
                <c:pt idx="410">
                  <c:v>0.90869099785881724</c:v>
                </c:pt>
                <c:pt idx="411">
                  <c:v>0.91429641338185197</c:v>
                </c:pt>
                <c:pt idx="412">
                  <c:v>0.9179154311773251</c:v>
                </c:pt>
                <c:pt idx="413">
                  <c:v>0.92288887570969658</c:v>
                </c:pt>
                <c:pt idx="414">
                  <c:v>0.92967694214634944</c:v>
                </c:pt>
                <c:pt idx="415">
                  <c:v>0.93538443006533178</c:v>
                </c:pt>
                <c:pt idx="416">
                  <c:v>0.94039905282954239</c:v>
                </c:pt>
                <c:pt idx="417">
                  <c:v>0.94697532202696266</c:v>
                </c:pt>
                <c:pt idx="418">
                  <c:v>0.94178180851513915</c:v>
                </c:pt>
                <c:pt idx="419">
                  <c:v>0.94703273696117984</c:v>
                </c:pt>
                <c:pt idx="420">
                  <c:v>0.95000824018289642</c:v>
                </c:pt>
                <c:pt idx="421">
                  <c:v>0.9541083160719408</c:v>
                </c:pt>
                <c:pt idx="422">
                  <c:v>0.95886787841325904</c:v>
                </c:pt>
                <c:pt idx="423">
                  <c:v>0.96190827670130929</c:v>
                </c:pt>
                <c:pt idx="424">
                  <c:v>0.96653953800819092</c:v>
                </c:pt>
                <c:pt idx="425">
                  <c:v>0.97429559691925116</c:v>
                </c:pt>
                <c:pt idx="426">
                  <c:v>0.97969536878431385</c:v>
                </c:pt>
                <c:pt idx="427">
                  <c:v>0.98667746029073011</c:v>
                </c:pt>
                <c:pt idx="428">
                  <c:v>0.98089670143077845</c:v>
                </c:pt>
                <c:pt idx="429">
                  <c:v>0.98440965326157059</c:v>
                </c:pt>
                <c:pt idx="430">
                  <c:v>0.99066683348173712</c:v>
                </c:pt>
                <c:pt idx="431">
                  <c:v>0.99777831324965915</c:v>
                </c:pt>
                <c:pt idx="432">
                  <c:v>1.0034478773057447</c:v>
                </c:pt>
                <c:pt idx="433">
                  <c:v>1.01159807086366</c:v>
                </c:pt>
                <c:pt idx="434">
                  <c:v>1.0152208013700366</c:v>
                </c:pt>
                <c:pt idx="435">
                  <c:v>1.0220731742625606</c:v>
                </c:pt>
                <c:pt idx="436">
                  <c:v>1.0244410882036568</c:v>
                </c:pt>
                <c:pt idx="437">
                  <c:v>1.0299363838025384</c:v>
                </c:pt>
                <c:pt idx="438">
                  <c:v>1.0236278236304726</c:v>
                </c:pt>
                <c:pt idx="439">
                  <c:v>1.0291030059726298</c:v>
                </c:pt>
                <c:pt idx="440">
                  <c:v>1.0326303784508479</c:v>
                </c:pt>
                <c:pt idx="441">
                  <c:v>1.0376487192166703</c:v>
                </c:pt>
                <c:pt idx="442">
                  <c:v>1.0438005401844908</c:v>
                </c:pt>
                <c:pt idx="443">
                  <c:v>1.0456918767854748</c:v>
                </c:pt>
                <c:pt idx="444">
                  <c:v>1.0505605253842989</c:v>
                </c:pt>
                <c:pt idx="445">
                  <c:v>1.0568469163976317</c:v>
                </c:pt>
                <c:pt idx="446">
                  <c:v>1.0633486114528048</c:v>
                </c:pt>
                <c:pt idx="447">
                  <c:v>1.0714002456162464</c:v>
                </c:pt>
                <c:pt idx="448">
                  <c:v>1.0637206489135316</c:v>
                </c:pt>
                <c:pt idx="449">
                  <c:v>1.0681425530468653</c:v>
                </c:pt>
                <c:pt idx="450">
                  <c:v>1.0717775215372161</c:v>
                </c:pt>
                <c:pt idx="451">
                  <c:v>1.0781659757702962</c:v>
                </c:pt>
                <c:pt idx="452">
                  <c:v>1.0842412467302533</c:v>
                </c:pt>
                <c:pt idx="453">
                  <c:v>1.089687899922702</c:v>
                </c:pt>
                <c:pt idx="454">
                  <c:v>1.0942201429214984</c:v>
                </c:pt>
                <c:pt idx="455">
                  <c:v>1.099544934193144</c:v>
                </c:pt>
                <c:pt idx="456">
                  <c:v>1.1059906918195741</c:v>
                </c:pt>
                <c:pt idx="457">
                  <c:v>1.1141244226484825</c:v>
                </c:pt>
                <c:pt idx="458">
                  <c:v>1.1068649330084686</c:v>
                </c:pt>
                <c:pt idx="459">
                  <c:v>1.1156369090592586</c:v>
                </c:pt>
                <c:pt idx="460">
                  <c:v>1.1204292904735664</c:v>
                </c:pt>
                <c:pt idx="461">
                  <c:v>1.1269434500619331</c:v>
                </c:pt>
                <c:pt idx="462">
                  <c:v>1.1331619108587474</c:v>
                </c:pt>
                <c:pt idx="463">
                  <c:v>1.1381166503028597</c:v>
                </c:pt>
                <c:pt idx="464">
                  <c:v>1.1430254915022047</c:v>
                </c:pt>
                <c:pt idx="465">
                  <c:v>1.1488711814449515</c:v>
                </c:pt>
                <c:pt idx="466">
                  <c:v>1.1551474804863782</c:v>
                </c:pt>
                <c:pt idx="467">
                  <c:v>1.1602491372007893</c:v>
                </c:pt>
                <c:pt idx="468">
                  <c:v>1.1516128412211633</c:v>
                </c:pt>
                <c:pt idx="469">
                  <c:v>1.1599924724093611</c:v>
                </c:pt>
                <c:pt idx="470">
                  <c:v>1.1686741071099775</c:v>
                </c:pt>
                <c:pt idx="471">
                  <c:v>1.1748053629720079</c:v>
                </c:pt>
                <c:pt idx="472">
                  <c:v>1.1766478508705724</c:v>
                </c:pt>
                <c:pt idx="473">
                  <c:v>1.1856236529084914</c:v>
                </c:pt>
                <c:pt idx="474">
                  <c:v>1.189480539302405</c:v>
                </c:pt>
                <c:pt idx="475">
                  <c:v>1.193569417368388</c:v>
                </c:pt>
                <c:pt idx="476">
                  <c:v>1.2011621972158564</c:v>
                </c:pt>
                <c:pt idx="477">
                  <c:v>1.2075364406409783</c:v>
                </c:pt>
                <c:pt idx="478">
                  <c:v>1.1999012900908579</c:v>
                </c:pt>
                <c:pt idx="479">
                  <c:v>1.2038801689881515</c:v>
                </c:pt>
                <c:pt idx="480">
                  <c:v>1.2108128908428826</c:v>
                </c:pt>
                <c:pt idx="481">
                  <c:v>1.2169524132035483</c:v>
                </c:pt>
                <c:pt idx="482">
                  <c:v>1.2231753170221329</c:v>
                </c:pt>
                <c:pt idx="483">
                  <c:v>1.230477065344008</c:v>
                </c:pt>
                <c:pt idx="484">
                  <c:v>1.2350616188025205</c:v>
                </c:pt>
                <c:pt idx="485">
                  <c:v>1.2409221736363931</c:v>
                </c:pt>
                <c:pt idx="486">
                  <c:v>1.2503611768676854</c:v>
                </c:pt>
                <c:pt idx="487">
                  <c:v>1.2586931499497922</c:v>
                </c:pt>
                <c:pt idx="488">
                  <c:v>1.2498168310867439</c:v>
                </c:pt>
                <c:pt idx="489">
                  <c:v>1.2593346994545747</c:v>
                </c:pt>
                <c:pt idx="490">
                  <c:v>1.2627306874273285</c:v>
                </c:pt>
                <c:pt idx="491">
                  <c:v>1.2676841756315427</c:v>
                </c:pt>
                <c:pt idx="492">
                  <c:v>1.2713888757189762</c:v>
                </c:pt>
                <c:pt idx="493">
                  <c:v>1.2757246756634357</c:v>
                </c:pt>
                <c:pt idx="494">
                  <c:v>1.2826803990260784</c:v>
                </c:pt>
                <c:pt idx="495">
                  <c:v>1.2903421687599927</c:v>
                </c:pt>
                <c:pt idx="496">
                  <c:v>1.3001634187028026</c:v>
                </c:pt>
                <c:pt idx="497">
                  <c:v>1.3049798263098806</c:v>
                </c:pt>
                <c:pt idx="498">
                  <c:v>1.2946643324146656</c:v>
                </c:pt>
                <c:pt idx="499">
                  <c:v>1.3005203385777435</c:v>
                </c:pt>
                <c:pt idx="500">
                  <c:v>1.306073050741055</c:v>
                </c:pt>
                <c:pt idx="501">
                  <c:v>1.3135820500473256</c:v>
                </c:pt>
                <c:pt idx="502">
                  <c:v>1.317494085469445</c:v>
                </c:pt>
                <c:pt idx="503">
                  <c:v>1.3244101624539089</c:v>
                </c:pt>
                <c:pt idx="504">
                  <c:v>1.3297507085421953</c:v>
                </c:pt>
                <c:pt idx="505">
                  <c:v>1.3350364645932344</c:v>
                </c:pt>
                <c:pt idx="506">
                  <c:v>1.3448428210595837</c:v>
                </c:pt>
                <c:pt idx="507">
                  <c:v>1.3541822531438004</c:v>
                </c:pt>
                <c:pt idx="508">
                  <c:v>1.3476430335058813</c:v>
                </c:pt>
                <c:pt idx="509">
                  <c:v>1.3504346624716792</c:v>
                </c:pt>
                <c:pt idx="510">
                  <c:v>1.357275343307655</c:v>
                </c:pt>
                <c:pt idx="511">
                  <c:v>1.3633537220881122</c:v>
                </c:pt>
                <c:pt idx="512">
                  <c:v>1.3686801121374503</c:v>
                </c:pt>
                <c:pt idx="513">
                  <c:v>1.3722668926602384</c:v>
                </c:pt>
                <c:pt idx="514">
                  <c:v>1.3784895599818288</c:v>
                </c:pt>
                <c:pt idx="515">
                  <c:v>1.3844039488440048</c:v>
                </c:pt>
                <c:pt idx="516">
                  <c:v>1.3910221625692929</c:v>
                </c:pt>
                <c:pt idx="517">
                  <c:v>1.3988661185141353</c:v>
                </c:pt>
                <c:pt idx="518">
                  <c:v>1.3929918718831023</c:v>
                </c:pt>
                <c:pt idx="519">
                  <c:v>1.3968986029983219</c:v>
                </c:pt>
                <c:pt idx="520">
                  <c:v>1.4057317276535251</c:v>
                </c:pt>
                <c:pt idx="521">
                  <c:v>1.4127780880717495</c:v>
                </c:pt>
                <c:pt idx="522">
                  <c:v>1.4152423238653229</c:v>
                </c:pt>
                <c:pt idx="523">
                  <c:v>1.4223624779831985</c:v>
                </c:pt>
                <c:pt idx="524">
                  <c:v>1.4277708827771591</c:v>
                </c:pt>
                <c:pt idx="525">
                  <c:v>1.4326263520596074</c:v>
                </c:pt>
                <c:pt idx="526">
                  <c:v>1.439228279403969</c:v>
                </c:pt>
                <c:pt idx="527">
                  <c:v>1.4475558335023706</c:v>
                </c:pt>
                <c:pt idx="528">
                  <c:v>1.4386292433315329</c:v>
                </c:pt>
                <c:pt idx="529">
                  <c:v>1.4430053021136096</c:v>
                </c:pt>
                <c:pt idx="530">
                  <c:v>1.4465236967981756</c:v>
                </c:pt>
                <c:pt idx="531">
                  <c:v>1.4522458601730714</c:v>
                </c:pt>
                <c:pt idx="532">
                  <c:v>1.4545418637894221</c:v>
                </c:pt>
                <c:pt idx="533">
                  <c:v>1.4619989633620412</c:v>
                </c:pt>
                <c:pt idx="534">
                  <c:v>1.4645309049177988</c:v>
                </c:pt>
                <c:pt idx="535">
                  <c:v>1.4784501541434101</c:v>
                </c:pt>
                <c:pt idx="536">
                  <c:v>1.4850202410188018</c:v>
                </c:pt>
                <c:pt idx="537">
                  <c:v>1.4905816183441414</c:v>
                </c:pt>
                <c:pt idx="538">
                  <c:v>1.4787981893116544</c:v>
                </c:pt>
                <c:pt idx="539">
                  <c:v>1.4857432649456381</c:v>
                </c:pt>
                <c:pt idx="540">
                  <c:v>1.4902739540116743</c:v>
                </c:pt>
                <c:pt idx="541">
                  <c:v>1.500483467475735</c:v>
                </c:pt>
                <c:pt idx="542">
                  <c:v>1.5096263518843178</c:v>
                </c:pt>
                <c:pt idx="543">
                  <c:v>1.5176588246947063</c:v>
                </c:pt>
                <c:pt idx="544">
                  <c:v>1.5290740340983888</c:v>
                </c:pt>
                <c:pt idx="545">
                  <c:v>1.5327872782626906</c:v>
                </c:pt>
                <c:pt idx="546">
                  <c:v>1.5377443563608624</c:v>
                </c:pt>
                <c:pt idx="547">
                  <c:v>1.5384469953710123</c:v>
                </c:pt>
                <c:pt idx="548">
                  <c:v>1.5319754233467553</c:v>
                </c:pt>
                <c:pt idx="549">
                  <c:v>1.5351037066925386</c:v>
                </c:pt>
                <c:pt idx="550">
                  <c:v>1.5449600667015482</c:v>
                </c:pt>
                <c:pt idx="551">
                  <c:v>1.5536352460757605</c:v>
                </c:pt>
                <c:pt idx="552">
                  <c:v>1.5618891880328134</c:v>
                </c:pt>
                <c:pt idx="553">
                  <c:v>1.5659215495929517</c:v>
                </c:pt>
                <c:pt idx="554">
                  <c:v>1.5727491187746048</c:v>
                </c:pt>
                <c:pt idx="555">
                  <c:v>1.5803020251188871</c:v>
                </c:pt>
                <c:pt idx="556">
                  <c:v>1.5874927921152018</c:v>
                </c:pt>
                <c:pt idx="557">
                  <c:v>1.5925659108713399</c:v>
                </c:pt>
                <c:pt idx="558">
                  <c:v>1.5848073525669535</c:v>
                </c:pt>
                <c:pt idx="559">
                  <c:v>1.5919673033898805</c:v>
                </c:pt>
                <c:pt idx="560">
                  <c:v>1.5984805579794981</c:v>
                </c:pt>
                <c:pt idx="561">
                  <c:v>1.6048500823588641</c:v>
                </c:pt>
                <c:pt idx="562">
                  <c:v>1.6113669377700461</c:v>
                </c:pt>
                <c:pt idx="563">
                  <c:v>1.6142365026550978</c:v>
                </c:pt>
                <c:pt idx="564">
                  <c:v>1.6190299704346098</c:v>
                </c:pt>
                <c:pt idx="565">
                  <c:v>1.6294668585420571</c:v>
                </c:pt>
                <c:pt idx="566">
                  <c:v>1.6325596183997484</c:v>
                </c:pt>
                <c:pt idx="567">
                  <c:v>1.6449991719569432</c:v>
                </c:pt>
                <c:pt idx="568">
                  <c:v>1.6389218050082683</c:v>
                </c:pt>
                <c:pt idx="569">
                  <c:v>1.6464562266268004</c:v>
                </c:pt>
                <c:pt idx="570">
                  <c:v>1.6567679983535031</c:v>
                </c:pt>
                <c:pt idx="571">
                  <c:v>1.6613677967204843</c:v>
                </c:pt>
                <c:pt idx="572">
                  <c:v>1.6652613924282191</c:v>
                </c:pt>
                <c:pt idx="573">
                  <c:v>1.6682193165993613</c:v>
                </c:pt>
                <c:pt idx="574">
                  <c:v>1.6787139575134735</c:v>
                </c:pt>
                <c:pt idx="575">
                  <c:v>1.684223407859788</c:v>
                </c:pt>
                <c:pt idx="576">
                  <c:v>1.6907177338288559</c:v>
                </c:pt>
                <c:pt idx="577">
                  <c:v>1.6970833104673304</c:v>
                </c:pt>
                <c:pt idx="578">
                  <c:v>1.6941017423801796</c:v>
                </c:pt>
                <c:pt idx="579">
                  <c:v>1.6985846470896824</c:v>
                </c:pt>
                <c:pt idx="580">
                  <c:v>1.7071833589759804</c:v>
                </c:pt>
                <c:pt idx="581">
                  <c:v>1.7130542343207009</c:v>
                </c:pt>
                <c:pt idx="582">
                  <c:v>1.7300181962676762</c:v>
                </c:pt>
                <c:pt idx="583">
                  <c:v>1.7455516972155303</c:v>
                </c:pt>
                <c:pt idx="584">
                  <c:v>1.752930517132123</c:v>
                </c:pt>
                <c:pt idx="585">
                  <c:v>1.7644280477398187</c:v>
                </c:pt>
                <c:pt idx="586">
                  <c:v>1.7764925253838795</c:v>
                </c:pt>
                <c:pt idx="587">
                  <c:v>1.7794012426672241</c:v>
                </c:pt>
                <c:pt idx="588">
                  <c:v>1.7719749815021226</c:v>
                </c:pt>
                <c:pt idx="589">
                  <c:v>1.780470108910748</c:v>
                </c:pt>
                <c:pt idx="590">
                  <c:v>1.7796088930485963</c:v>
                </c:pt>
                <c:pt idx="591">
                  <c:v>1.7832879699211424</c:v>
                </c:pt>
                <c:pt idx="592">
                  <c:v>1.7934405596593339</c:v>
                </c:pt>
                <c:pt idx="593">
                  <c:v>1.8067662593434592</c:v>
                </c:pt>
                <c:pt idx="594">
                  <c:v>1.8183367933415924</c:v>
                </c:pt>
                <c:pt idx="595">
                  <c:v>1.8268135149543785</c:v>
                </c:pt>
                <c:pt idx="596">
                  <c:v>1.8342462994878268</c:v>
                </c:pt>
                <c:pt idx="597">
                  <c:v>1.8390632421406548</c:v>
                </c:pt>
                <c:pt idx="598">
                  <c:v>1.8313140175340092</c:v>
                </c:pt>
                <c:pt idx="599">
                  <c:v>1.8385192357091182</c:v>
                </c:pt>
                <c:pt idx="600">
                  <c:v>1.8424529049452654</c:v>
                </c:pt>
                <c:pt idx="601">
                  <c:v>1.8485200532014672</c:v>
                </c:pt>
                <c:pt idx="602">
                  <c:v>1.8602207531546773</c:v>
                </c:pt>
                <c:pt idx="603">
                  <c:v>1.868420627255758</c:v>
                </c:pt>
                <c:pt idx="604">
                  <c:v>1.8781119808410955</c:v>
                </c:pt>
                <c:pt idx="605">
                  <c:v>1.8866347367104261</c:v>
                </c:pt>
                <c:pt idx="606">
                  <c:v>1.899784630001031</c:v>
                </c:pt>
                <c:pt idx="607">
                  <c:v>1.9080978847167016</c:v>
                </c:pt>
                <c:pt idx="608">
                  <c:v>1.8968967929136271</c:v>
                </c:pt>
                <c:pt idx="609">
                  <c:v>1.9051583423757323</c:v>
                </c:pt>
                <c:pt idx="610">
                  <c:v>1.9122443549693342</c:v>
                </c:pt>
                <c:pt idx="611">
                  <c:v>1.9247729091554837</c:v>
                </c:pt>
                <c:pt idx="612">
                  <c:v>1.9316148513908113</c:v>
                </c:pt>
                <c:pt idx="613">
                  <c:v>1.9318785249145751</c:v>
                </c:pt>
                <c:pt idx="614">
                  <c:v>1.9382667245680694</c:v>
                </c:pt>
                <c:pt idx="615">
                  <c:v>1.9458703481216082</c:v>
                </c:pt>
                <c:pt idx="616">
                  <c:v>1.952860183796608</c:v>
                </c:pt>
                <c:pt idx="617">
                  <c:v>1.9613251889421486</c:v>
                </c:pt>
                <c:pt idx="618">
                  <c:v>1.9542796537721809</c:v>
                </c:pt>
                <c:pt idx="619">
                  <c:v>1.9705470164681473</c:v>
                </c:pt>
                <c:pt idx="620">
                  <c:v>1.9782535242158552</c:v>
                </c:pt>
                <c:pt idx="621">
                  <c:v>1.9803060927694378</c:v>
                </c:pt>
                <c:pt idx="622">
                  <c:v>1.9875517534420222</c:v>
                </c:pt>
                <c:pt idx="623">
                  <c:v>1.9965455319941505</c:v>
                </c:pt>
                <c:pt idx="624">
                  <c:v>1.9999035127804392</c:v>
                </c:pt>
                <c:pt idx="625">
                  <c:v>2.0154583281272993</c:v>
                </c:pt>
                <c:pt idx="626">
                  <c:v>2.0267940343075792</c:v>
                </c:pt>
                <c:pt idx="627">
                  <c:v>2.0316302481034501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990144"/>
        <c:axId val="78045568"/>
      </c:scatterChart>
      <c:valAx>
        <c:axId val="77990144"/>
        <c:scaling>
          <c:orientation val="minMax"/>
          <c:max val="3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sym typeface="Symbol"/>
                  </a:rPr>
                  <a:t></a:t>
                </a:r>
                <a:r>
                  <a:rPr lang="en-US" i="1">
                    <a:sym typeface="Symbol"/>
                  </a:rPr>
                  <a:t>T 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78045568"/>
        <c:crosses val="autoZero"/>
        <c:crossBetween val="midCat"/>
        <c:majorUnit val="1"/>
        <c:minorUnit val="1"/>
      </c:valAx>
      <c:valAx>
        <c:axId val="78045568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77990144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solidFill>
                  <a:srgbClr val="C00000"/>
                </a:solidFill>
              </a:defRPr>
            </a:pPr>
            <a:r>
              <a:rPr lang="en-US" sz="900">
                <a:solidFill>
                  <a:srgbClr val="C00000"/>
                </a:solidFill>
              </a:rPr>
              <a:t>Eq. (A48)</a:t>
            </a:r>
          </a:p>
        </c:rich>
      </c:tx>
      <c:layout>
        <c:manualLayout>
          <c:xMode val="edge"/>
          <c:yMode val="edge"/>
          <c:x val="0.26159126984126985"/>
          <c:y val="0.7055555555555556"/>
        </c:manualLayout>
      </c:layout>
      <c:overlay val="0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18868011442417096"/>
          <c:y val="2.0325283938658928E-2"/>
          <c:w val="0.65633140197098006"/>
          <c:h val="0.83887579365079368"/>
        </c:manualLayout>
      </c:layout>
      <c:scatterChart>
        <c:scatterStyle val="lineMarker"/>
        <c:varyColors val="0"/>
        <c:ser>
          <c:idx val="0"/>
          <c:order val="0"/>
          <c:tx>
            <c:v>Eq. (A48)</c:v>
          </c:tx>
          <c:spPr>
            <a:ln w="19050">
              <a:solidFill>
                <a:srgbClr val="C00000"/>
              </a:solidFill>
              <a:prstDash val="solid"/>
            </a:ln>
          </c:spPr>
          <c:marker>
            <c:symbol val="none"/>
          </c:marker>
          <c:xVal>
            <c:numRef>
              <c:f>Лист1!$G$3:$G$630</c:f>
              <c:numCache>
                <c:formatCode>General</c:formatCode>
                <c:ptCount val="628"/>
                <c:pt idx="0">
                  <c:v>1.4604618003666971E-2</c:v>
                </c:pt>
                <c:pt idx="1">
                  <c:v>1.0154008435139405E-2</c:v>
                </c:pt>
                <c:pt idx="2">
                  <c:v>8.4390015959876063E-3</c:v>
                </c:pt>
                <c:pt idx="3">
                  <c:v>7.5064305382498333E-3</c:v>
                </c:pt>
                <c:pt idx="4">
                  <c:v>6.9971954490849883E-3</c:v>
                </c:pt>
                <c:pt idx="5">
                  <c:v>6.9223429794944653E-3</c:v>
                </c:pt>
                <c:pt idx="6">
                  <c:v>6.5294649268826813E-3</c:v>
                </c:pt>
                <c:pt idx="7">
                  <c:v>6.3854418433737029E-3</c:v>
                </c:pt>
                <c:pt idx="8">
                  <c:v>4.8164788553545805E-3</c:v>
                </c:pt>
                <c:pt idx="9">
                  <c:v>4.6535953731077382E-3</c:v>
                </c:pt>
                <c:pt idx="10">
                  <c:v>4.6393914672114801E-3</c:v>
                </c:pt>
                <c:pt idx="11">
                  <c:v>4.5985214306702854E-3</c:v>
                </c:pt>
                <c:pt idx="12">
                  <c:v>4.7168462233602325E-3</c:v>
                </c:pt>
                <c:pt idx="13">
                  <c:v>4.8181137845562426E-3</c:v>
                </c:pt>
                <c:pt idx="14">
                  <c:v>4.705833521305533E-3</c:v>
                </c:pt>
                <c:pt idx="15">
                  <c:v>4.6636631556930047E-3</c:v>
                </c:pt>
                <c:pt idx="16">
                  <c:v>4.6527568802750118E-3</c:v>
                </c:pt>
                <c:pt idx="17">
                  <c:v>4.6174573303732558E-3</c:v>
                </c:pt>
                <c:pt idx="18">
                  <c:v>3.859506219627063E-3</c:v>
                </c:pt>
                <c:pt idx="19">
                  <c:v>3.6440018939294066E-3</c:v>
                </c:pt>
                <c:pt idx="20">
                  <c:v>3.6530216400918929E-3</c:v>
                </c:pt>
                <c:pt idx="21">
                  <c:v>3.6928328787594038E-3</c:v>
                </c:pt>
                <c:pt idx="22">
                  <c:v>3.689511572799049E-3</c:v>
                </c:pt>
                <c:pt idx="23">
                  <c:v>3.7740672761722607E-3</c:v>
                </c:pt>
                <c:pt idx="24">
                  <c:v>3.7819970870409799E-3</c:v>
                </c:pt>
                <c:pt idx="25">
                  <c:v>3.8866590374219039E-3</c:v>
                </c:pt>
                <c:pt idx="26">
                  <c:v>3.9721733994057852E-3</c:v>
                </c:pt>
                <c:pt idx="27">
                  <c:v>4.0010183725862425E-3</c:v>
                </c:pt>
                <c:pt idx="28">
                  <c:v>3.5521142176995289E-3</c:v>
                </c:pt>
                <c:pt idx="29">
                  <c:v>3.4738134515483448E-3</c:v>
                </c:pt>
                <c:pt idx="30">
                  <c:v>3.4467910281544435E-3</c:v>
                </c:pt>
                <c:pt idx="31">
                  <c:v>3.3889947365042783E-3</c:v>
                </c:pt>
                <c:pt idx="32">
                  <c:v>3.2806871300634448E-3</c:v>
                </c:pt>
                <c:pt idx="33">
                  <c:v>3.1807143254860178E-3</c:v>
                </c:pt>
                <c:pt idx="34">
                  <c:v>3.0891796161424952E-3</c:v>
                </c:pt>
                <c:pt idx="35">
                  <c:v>3.0629693741716551E-3</c:v>
                </c:pt>
                <c:pt idx="36">
                  <c:v>2.9961806575519185E-3</c:v>
                </c:pt>
                <c:pt idx="37">
                  <c:v>2.9528607409332343E-3</c:v>
                </c:pt>
                <c:pt idx="38">
                  <c:v>2.5988394270047743E-3</c:v>
                </c:pt>
                <c:pt idx="39">
                  <c:v>2.5892429759734269E-3</c:v>
                </c:pt>
                <c:pt idx="40">
                  <c:v>2.5992890727831643E-3</c:v>
                </c:pt>
                <c:pt idx="41">
                  <c:v>2.558185039791069E-3</c:v>
                </c:pt>
                <c:pt idx="42">
                  <c:v>2.5384533136289305E-3</c:v>
                </c:pt>
                <c:pt idx="43">
                  <c:v>2.4872520508837366E-3</c:v>
                </c:pt>
                <c:pt idx="44">
                  <c:v>2.3930254142889868E-3</c:v>
                </c:pt>
                <c:pt idx="45">
                  <c:v>2.303557814910609E-3</c:v>
                </c:pt>
                <c:pt idx="46">
                  <c:v>2.192798129928719E-3</c:v>
                </c:pt>
                <c:pt idx="47">
                  <c:v>2.0960691514851737E-3</c:v>
                </c:pt>
                <c:pt idx="48">
                  <c:v>1.8291966522614067E-3</c:v>
                </c:pt>
                <c:pt idx="49">
                  <c:v>1.7388173048037507E-3</c:v>
                </c:pt>
                <c:pt idx="50">
                  <c:v>1.661219368246197E-3</c:v>
                </c:pt>
                <c:pt idx="51">
                  <c:v>1.5740136050155517E-3</c:v>
                </c:pt>
                <c:pt idx="52">
                  <c:v>1.490280808968846E-3</c:v>
                </c:pt>
                <c:pt idx="53">
                  <c:v>1.414075281849067E-3</c:v>
                </c:pt>
                <c:pt idx="54">
                  <c:v>1.3365051420262141E-3</c:v>
                </c:pt>
                <c:pt idx="55">
                  <c:v>1.2656800362383519E-3</c:v>
                </c:pt>
                <c:pt idx="56">
                  <c:v>1.1940111433275044E-3</c:v>
                </c:pt>
                <c:pt idx="57">
                  <c:v>1.1255285786749552E-3</c:v>
                </c:pt>
                <c:pt idx="58">
                  <c:v>9.9210359264295059E-4</c:v>
                </c:pt>
                <c:pt idx="59">
                  <c:v>9.3318275224788232E-4</c:v>
                </c:pt>
                <c:pt idx="60">
                  <c:v>8.7517842800974516E-4</c:v>
                </c:pt>
                <c:pt idx="61">
                  <c:v>8.1874326558895223E-4</c:v>
                </c:pt>
                <c:pt idx="62">
                  <c:v>7.6758265769700216E-4</c:v>
                </c:pt>
                <c:pt idx="63">
                  <c:v>7.2256631752217837E-4</c:v>
                </c:pt>
                <c:pt idx="64">
                  <c:v>6.7927431551576814E-4</c:v>
                </c:pt>
                <c:pt idx="65">
                  <c:v>6.3962032652570668E-4</c:v>
                </c:pt>
                <c:pt idx="66">
                  <c:v>6.0669883315774182E-4</c:v>
                </c:pt>
                <c:pt idx="67">
                  <c:v>5.7809930209373652E-4</c:v>
                </c:pt>
                <c:pt idx="68">
                  <c:v>5.205875295744381E-4</c:v>
                </c:pt>
                <c:pt idx="69">
                  <c:v>4.9846800889101137E-4</c:v>
                </c:pt>
                <c:pt idx="70">
                  <c:v>4.7883228892175788E-4</c:v>
                </c:pt>
                <c:pt idx="71">
                  <c:v>4.6317474760802172E-4</c:v>
                </c:pt>
                <c:pt idx="72">
                  <c:v>4.4963604609948697E-4</c:v>
                </c:pt>
                <c:pt idx="73">
                  <c:v>4.3658834396660267E-4</c:v>
                </c:pt>
                <c:pt idx="74">
                  <c:v>4.2306329051074458E-4</c:v>
                </c:pt>
                <c:pt idx="75">
                  <c:v>4.1132065456358233E-4</c:v>
                </c:pt>
                <c:pt idx="76">
                  <c:v>3.9975035366834617E-4</c:v>
                </c:pt>
                <c:pt idx="77">
                  <c:v>3.88709947691347E-4</c:v>
                </c:pt>
                <c:pt idx="78">
                  <c:v>3.5907092742814737E-4</c:v>
                </c:pt>
                <c:pt idx="79">
                  <c:v>3.5146090536451236E-4</c:v>
                </c:pt>
                <c:pt idx="80">
                  <c:v>3.4479046424686424E-4</c:v>
                </c:pt>
                <c:pt idx="81">
                  <c:v>3.3828504103019581E-4</c:v>
                </c:pt>
                <c:pt idx="82">
                  <c:v>3.3112722790669532E-4</c:v>
                </c:pt>
                <c:pt idx="83">
                  <c:v>3.2524476469360431E-4</c:v>
                </c:pt>
                <c:pt idx="84">
                  <c:v>3.2070195912276104E-4</c:v>
                </c:pt>
                <c:pt idx="85">
                  <c:v>3.1618265145636469E-4</c:v>
                </c:pt>
                <c:pt idx="86">
                  <c:v>3.1173257593991187E-4</c:v>
                </c:pt>
                <c:pt idx="87">
                  <c:v>3.0894969130907085E-4</c:v>
                </c:pt>
                <c:pt idx="88">
                  <c:v>2.9280955792896534E-4</c:v>
                </c:pt>
                <c:pt idx="89">
                  <c:v>2.9061167666911389E-4</c:v>
                </c:pt>
                <c:pt idx="90">
                  <c:v>2.8958764516889515E-4</c:v>
                </c:pt>
                <c:pt idx="91">
                  <c:v>2.8915062479246506E-4</c:v>
                </c:pt>
                <c:pt idx="92">
                  <c:v>2.91011445135209E-4</c:v>
                </c:pt>
                <c:pt idx="93">
                  <c:v>2.9440893617729683E-4</c:v>
                </c:pt>
                <c:pt idx="94">
                  <c:v>2.9812625096697898E-4</c:v>
                </c:pt>
                <c:pt idx="95">
                  <c:v>3.0315751164301335E-4</c:v>
                </c:pt>
                <c:pt idx="96">
                  <c:v>3.0828902641573814E-4</c:v>
                </c:pt>
                <c:pt idx="97">
                  <c:v>3.1522159020714241E-4</c:v>
                </c:pt>
                <c:pt idx="98">
                  <c:v>3.0892116095648515E-4</c:v>
                </c:pt>
                <c:pt idx="99">
                  <c:v>3.1550318775377928E-4</c:v>
                </c:pt>
                <c:pt idx="100">
                  <c:v>3.2143592048500697E-4</c:v>
                </c:pt>
                <c:pt idx="101">
                  <c:v>3.2676980674262878E-4</c:v>
                </c:pt>
                <c:pt idx="102">
                  <c:v>3.3297243374052463E-4</c:v>
                </c:pt>
                <c:pt idx="103">
                  <c:v>3.383596760452681E-4</c:v>
                </c:pt>
                <c:pt idx="104">
                  <c:v>3.4276552280097989E-4</c:v>
                </c:pt>
                <c:pt idx="105">
                  <c:v>3.4687850107000028E-4</c:v>
                </c:pt>
                <c:pt idx="106">
                  <c:v>3.5131925898301467E-4</c:v>
                </c:pt>
                <c:pt idx="107">
                  <c:v>3.5641283868626612E-4</c:v>
                </c:pt>
                <c:pt idx="108">
                  <c:v>3.4756763703132072E-4</c:v>
                </c:pt>
                <c:pt idx="109">
                  <c:v>3.5300579331084663E-4</c:v>
                </c:pt>
                <c:pt idx="110">
                  <c:v>3.5887907810961274E-4</c:v>
                </c:pt>
                <c:pt idx="111">
                  <c:v>3.6564019283668659E-4</c:v>
                </c:pt>
                <c:pt idx="112">
                  <c:v>3.7303620726210254E-4</c:v>
                </c:pt>
                <c:pt idx="113">
                  <c:v>3.8119517328426809E-4</c:v>
                </c:pt>
                <c:pt idx="114">
                  <c:v>3.8937805332923801E-4</c:v>
                </c:pt>
                <c:pt idx="115">
                  <c:v>3.9816786049212064E-4</c:v>
                </c:pt>
                <c:pt idx="116">
                  <c:v>4.0714038519013663E-4</c:v>
                </c:pt>
                <c:pt idx="117">
                  <c:v>4.1622678788371954E-4</c:v>
                </c:pt>
                <c:pt idx="118">
                  <c:v>4.0920150927322595E-4</c:v>
                </c:pt>
                <c:pt idx="119">
                  <c:v>4.1744427069566412E-4</c:v>
                </c:pt>
                <c:pt idx="120">
                  <c:v>4.2610859985644535E-4</c:v>
                </c:pt>
                <c:pt idx="121">
                  <c:v>4.3437491774137509E-4</c:v>
                </c:pt>
                <c:pt idx="122">
                  <c:v>4.436637852061532E-4</c:v>
                </c:pt>
                <c:pt idx="123">
                  <c:v>4.5351394508505341E-4</c:v>
                </c:pt>
                <c:pt idx="124">
                  <c:v>4.6325946809119183E-4</c:v>
                </c:pt>
                <c:pt idx="125">
                  <c:v>4.7417940203279478E-4</c:v>
                </c:pt>
                <c:pt idx="126">
                  <c:v>4.8514162762508566E-4</c:v>
                </c:pt>
                <c:pt idx="127">
                  <c:v>4.9736802901120727E-4</c:v>
                </c:pt>
                <c:pt idx="128">
                  <c:v>4.9264764435313197E-4</c:v>
                </c:pt>
                <c:pt idx="129">
                  <c:v>5.0686471545561488E-4</c:v>
                </c:pt>
                <c:pt idx="130">
                  <c:v>5.2117895526697497E-4</c:v>
                </c:pt>
                <c:pt idx="131">
                  <c:v>5.3633685339037735E-4</c:v>
                </c:pt>
                <c:pt idx="132">
                  <c:v>5.5168605882333186E-4</c:v>
                </c:pt>
                <c:pt idx="133">
                  <c:v>5.6742372285374003E-4</c:v>
                </c:pt>
                <c:pt idx="134">
                  <c:v>5.8322266409067708E-4</c:v>
                </c:pt>
                <c:pt idx="135">
                  <c:v>5.9824926116653374E-4</c:v>
                </c:pt>
                <c:pt idx="136">
                  <c:v>6.1276591908152457E-4</c:v>
                </c:pt>
                <c:pt idx="137">
                  <c:v>6.2578668289017944E-4</c:v>
                </c:pt>
                <c:pt idx="138">
                  <c:v>6.1717574124022607E-4</c:v>
                </c:pt>
                <c:pt idx="139">
                  <c:v>6.2861654100197057E-4</c:v>
                </c:pt>
                <c:pt idx="140">
                  <c:v>6.3849186784011621E-4</c:v>
                </c:pt>
                <c:pt idx="141">
                  <c:v>6.4739379682300126E-4</c:v>
                </c:pt>
                <c:pt idx="142">
                  <c:v>6.5495906163867213E-4</c:v>
                </c:pt>
                <c:pt idx="143">
                  <c:v>6.6368999229433022E-4</c:v>
                </c:pt>
                <c:pt idx="144">
                  <c:v>6.7187380875566771E-4</c:v>
                </c:pt>
                <c:pt idx="145">
                  <c:v>6.7891815338391628E-4</c:v>
                </c:pt>
                <c:pt idx="146">
                  <c:v>6.8642099997402251E-4</c:v>
                </c:pt>
                <c:pt idx="147">
                  <c:v>6.9449707940553919E-4</c:v>
                </c:pt>
                <c:pt idx="148">
                  <c:v>6.8209901029464548E-4</c:v>
                </c:pt>
                <c:pt idx="149">
                  <c:v>6.9172081420848465E-4</c:v>
                </c:pt>
                <c:pt idx="150">
                  <c:v>7.0162769902550287E-4</c:v>
                </c:pt>
                <c:pt idx="151">
                  <c:v>7.1294947186207236E-4</c:v>
                </c:pt>
                <c:pt idx="152">
                  <c:v>7.2477889474234557E-4</c:v>
                </c:pt>
                <c:pt idx="153">
                  <c:v>7.3730144134444861E-4</c:v>
                </c:pt>
                <c:pt idx="154">
                  <c:v>7.4917358469141898E-4</c:v>
                </c:pt>
                <c:pt idx="155">
                  <c:v>7.6065381680749276E-4</c:v>
                </c:pt>
                <c:pt idx="156">
                  <c:v>7.717563608959536E-4</c:v>
                </c:pt>
                <c:pt idx="157">
                  <c:v>7.820923382876716E-4</c:v>
                </c:pt>
                <c:pt idx="158">
                  <c:v>7.6839270609769367E-4</c:v>
                </c:pt>
                <c:pt idx="159">
                  <c:v>7.7649731755844733E-4</c:v>
                </c:pt>
                <c:pt idx="160">
                  <c:v>7.8416926215103995E-4</c:v>
                </c:pt>
                <c:pt idx="161">
                  <c:v>7.8991489354455786E-4</c:v>
                </c:pt>
                <c:pt idx="162">
                  <c:v>7.9602404918696786E-4</c:v>
                </c:pt>
                <c:pt idx="163">
                  <c:v>8.0188497839678774E-4</c:v>
                </c:pt>
                <c:pt idx="164">
                  <c:v>8.0732101407847889E-4</c:v>
                </c:pt>
                <c:pt idx="165">
                  <c:v>8.1407118011916598E-4</c:v>
                </c:pt>
                <c:pt idx="166">
                  <c:v>8.1960897928997441E-4</c:v>
                </c:pt>
                <c:pt idx="167">
                  <c:v>8.2536612908079587E-4</c:v>
                </c:pt>
                <c:pt idx="168">
                  <c:v>8.0868922338333735E-4</c:v>
                </c:pt>
                <c:pt idx="169">
                  <c:v>8.1437440381704391E-4</c:v>
                </c:pt>
                <c:pt idx="170">
                  <c:v>8.2084230312060881E-4</c:v>
                </c:pt>
                <c:pt idx="171">
                  <c:v>8.2863553585677419E-4</c:v>
                </c:pt>
                <c:pt idx="172">
                  <c:v>8.375124969340551E-4</c:v>
                </c:pt>
                <c:pt idx="173">
                  <c:v>8.4623803858948222E-4</c:v>
                </c:pt>
                <c:pt idx="174">
                  <c:v>8.5481400528978615E-4</c:v>
                </c:pt>
                <c:pt idx="175">
                  <c:v>8.6485959958191574E-4</c:v>
                </c:pt>
                <c:pt idx="176">
                  <c:v>8.767303629498576E-4</c:v>
                </c:pt>
                <c:pt idx="177">
                  <c:v>8.8810186359711957E-4</c:v>
                </c:pt>
                <c:pt idx="178">
                  <c:v>8.7553372238280641E-4</c:v>
                </c:pt>
                <c:pt idx="179">
                  <c:v>8.8753662570112781E-4</c:v>
                </c:pt>
                <c:pt idx="180">
                  <c:v>8.9967464678647523E-4</c:v>
                </c:pt>
                <c:pt idx="181">
                  <c:v>9.1345196943160662E-4</c:v>
                </c:pt>
                <c:pt idx="182">
                  <c:v>9.2391178971672281E-4</c:v>
                </c:pt>
                <c:pt idx="183">
                  <c:v>9.3581341223214183E-4</c:v>
                </c:pt>
                <c:pt idx="184">
                  <c:v>9.4736414919244368E-4</c:v>
                </c:pt>
                <c:pt idx="185">
                  <c:v>9.5848249607823543E-4</c:v>
                </c:pt>
                <c:pt idx="186">
                  <c:v>9.6922260367231867E-4</c:v>
                </c:pt>
                <c:pt idx="187">
                  <c:v>9.7869465089849765E-4</c:v>
                </c:pt>
                <c:pt idx="188">
                  <c:v>9.6458583126387296E-4</c:v>
                </c:pt>
                <c:pt idx="189">
                  <c:v>9.7388864355418825E-4</c:v>
                </c:pt>
                <c:pt idx="190">
                  <c:v>9.8248968351459564E-4</c:v>
                </c:pt>
                <c:pt idx="191">
                  <c:v>9.9162075031841452E-4</c:v>
                </c:pt>
                <c:pt idx="192">
                  <c:v>1.0018029797378074E-3</c:v>
                </c:pt>
                <c:pt idx="193">
                  <c:v>1.012724963519277E-3</c:v>
                </c:pt>
                <c:pt idx="194">
                  <c:v>1.0225139193816436E-3</c:v>
                </c:pt>
                <c:pt idx="195">
                  <c:v>1.0335866252428492E-3</c:v>
                </c:pt>
                <c:pt idx="196">
                  <c:v>1.0465086865927206E-3</c:v>
                </c:pt>
                <c:pt idx="197">
                  <c:v>1.0617014761235691E-3</c:v>
                </c:pt>
                <c:pt idx="198">
                  <c:v>1.0511817665405817E-3</c:v>
                </c:pt>
                <c:pt idx="199">
                  <c:v>1.0665120909236574E-3</c:v>
                </c:pt>
                <c:pt idx="200">
                  <c:v>1.0837170163784618E-3</c:v>
                </c:pt>
                <c:pt idx="201">
                  <c:v>1.1022943932948222E-3</c:v>
                </c:pt>
                <c:pt idx="202">
                  <c:v>1.1197172184899669E-3</c:v>
                </c:pt>
                <c:pt idx="203">
                  <c:v>1.1370657477156173E-3</c:v>
                </c:pt>
                <c:pt idx="204">
                  <c:v>1.1551483415930416E-3</c:v>
                </c:pt>
                <c:pt idx="205">
                  <c:v>1.1723086367549848E-3</c:v>
                </c:pt>
                <c:pt idx="206">
                  <c:v>1.1893217295148779E-3</c:v>
                </c:pt>
                <c:pt idx="207">
                  <c:v>1.2046582289783228E-3</c:v>
                </c:pt>
                <c:pt idx="208">
                  <c:v>1.191230763742091E-3</c:v>
                </c:pt>
                <c:pt idx="209">
                  <c:v>1.2050113272941581E-3</c:v>
                </c:pt>
                <c:pt idx="210">
                  <c:v>1.2186845504037886E-3</c:v>
                </c:pt>
                <c:pt idx="211">
                  <c:v>1.2313153882598691E-3</c:v>
                </c:pt>
                <c:pt idx="212">
                  <c:v>1.2444768462636672E-3</c:v>
                </c:pt>
                <c:pt idx="213">
                  <c:v>1.255071406521423E-3</c:v>
                </c:pt>
                <c:pt idx="214">
                  <c:v>1.2656141076875453E-3</c:v>
                </c:pt>
                <c:pt idx="215">
                  <c:v>1.2799530606701316E-3</c:v>
                </c:pt>
                <c:pt idx="216">
                  <c:v>1.2928899642936777E-3</c:v>
                </c:pt>
                <c:pt idx="217">
                  <c:v>1.3062604994799017E-3</c:v>
                </c:pt>
                <c:pt idx="218">
                  <c:v>1.2891244284841626E-3</c:v>
                </c:pt>
                <c:pt idx="219">
                  <c:v>1.3028825497759927E-3</c:v>
                </c:pt>
                <c:pt idx="220">
                  <c:v>1.3210056885317799E-3</c:v>
                </c:pt>
                <c:pt idx="221">
                  <c:v>1.3354854828786416E-3</c:v>
                </c:pt>
                <c:pt idx="222">
                  <c:v>1.3495961307524408E-3</c:v>
                </c:pt>
                <c:pt idx="223">
                  <c:v>1.3652746386831449E-3</c:v>
                </c:pt>
                <c:pt idx="224">
                  <c:v>1.3817733771098314E-3</c:v>
                </c:pt>
                <c:pt idx="225">
                  <c:v>1.400895734329527E-3</c:v>
                </c:pt>
                <c:pt idx="226">
                  <c:v>1.4153402231333384E-3</c:v>
                </c:pt>
                <c:pt idx="227">
                  <c:v>1.4288125673445323E-3</c:v>
                </c:pt>
                <c:pt idx="228">
                  <c:v>1.414073401622265E-3</c:v>
                </c:pt>
                <c:pt idx="229">
                  <c:v>1.4292354805007245E-3</c:v>
                </c:pt>
                <c:pt idx="230">
                  <c:v>1.4447781927084198E-3</c:v>
                </c:pt>
                <c:pt idx="231">
                  <c:v>1.4591378393466374E-3</c:v>
                </c:pt>
                <c:pt idx="232">
                  <c:v>1.4726023271807926E-3</c:v>
                </c:pt>
                <c:pt idx="233">
                  <c:v>1.4866279826874257E-3</c:v>
                </c:pt>
                <c:pt idx="234">
                  <c:v>1.5003772512709786E-3</c:v>
                </c:pt>
                <c:pt idx="235">
                  <c:v>1.5166219938887477E-3</c:v>
                </c:pt>
                <c:pt idx="236">
                  <c:v>1.5295252338627184E-3</c:v>
                </c:pt>
                <c:pt idx="237">
                  <c:v>1.5445789424261237E-3</c:v>
                </c:pt>
                <c:pt idx="238">
                  <c:v>1.5288352389154123E-3</c:v>
                </c:pt>
                <c:pt idx="239">
                  <c:v>1.5464096896535878E-3</c:v>
                </c:pt>
                <c:pt idx="240">
                  <c:v>1.5658884926747134E-3</c:v>
                </c:pt>
                <c:pt idx="241">
                  <c:v>1.5798115259703033E-3</c:v>
                </c:pt>
                <c:pt idx="242">
                  <c:v>1.5990901180653661E-3</c:v>
                </c:pt>
                <c:pt idx="243">
                  <c:v>1.6151988247894195E-3</c:v>
                </c:pt>
                <c:pt idx="244">
                  <c:v>1.631388310689301E-3</c:v>
                </c:pt>
                <c:pt idx="245">
                  <c:v>1.6477351654828141E-3</c:v>
                </c:pt>
                <c:pt idx="246">
                  <c:v>1.6595495968042904E-3</c:v>
                </c:pt>
                <c:pt idx="247">
                  <c:v>1.6736794408505429E-3</c:v>
                </c:pt>
                <c:pt idx="248">
                  <c:v>1.6512715760851218E-3</c:v>
                </c:pt>
                <c:pt idx="249">
                  <c:v>1.6616360038044242E-3</c:v>
                </c:pt>
                <c:pt idx="250">
                  <c:v>1.6730248268060101E-3</c:v>
                </c:pt>
                <c:pt idx="251">
                  <c:v>1.6816704243568105E-3</c:v>
                </c:pt>
                <c:pt idx="252">
                  <c:v>1.6939330482207107E-3</c:v>
                </c:pt>
                <c:pt idx="253">
                  <c:v>1.7052963279633356E-3</c:v>
                </c:pt>
                <c:pt idx="254">
                  <c:v>1.716904418171968E-3</c:v>
                </c:pt>
                <c:pt idx="255">
                  <c:v>1.7297568584724692E-3</c:v>
                </c:pt>
                <c:pt idx="256">
                  <c:v>1.7450486096547483E-3</c:v>
                </c:pt>
                <c:pt idx="257">
                  <c:v>1.7638022108638688E-3</c:v>
                </c:pt>
                <c:pt idx="258">
                  <c:v>1.7480685750062253E-3</c:v>
                </c:pt>
                <c:pt idx="259">
                  <c:v>1.7664107258291005E-3</c:v>
                </c:pt>
                <c:pt idx="260">
                  <c:v>1.7862020273476161E-3</c:v>
                </c:pt>
                <c:pt idx="261">
                  <c:v>1.8064182440232503E-3</c:v>
                </c:pt>
                <c:pt idx="262">
                  <c:v>1.8278536301749365E-3</c:v>
                </c:pt>
                <c:pt idx="263">
                  <c:v>1.8482132219434862E-3</c:v>
                </c:pt>
                <c:pt idx="264">
                  <c:v>1.8674522566679147E-3</c:v>
                </c:pt>
                <c:pt idx="265">
                  <c:v>1.8872375793374696E-3</c:v>
                </c:pt>
                <c:pt idx="266">
                  <c:v>1.9070483411007893E-3</c:v>
                </c:pt>
                <c:pt idx="267">
                  <c:v>1.92680113487654E-3</c:v>
                </c:pt>
                <c:pt idx="268">
                  <c:v>1.9110668426357495E-3</c:v>
                </c:pt>
                <c:pt idx="269">
                  <c:v>1.93122244487222E-3</c:v>
                </c:pt>
                <c:pt idx="270">
                  <c:v>1.9538806237666246E-3</c:v>
                </c:pt>
                <c:pt idx="271">
                  <c:v>1.9750349767937605E-3</c:v>
                </c:pt>
                <c:pt idx="272">
                  <c:v>1.9954233958503816E-3</c:v>
                </c:pt>
                <c:pt idx="273">
                  <c:v>2.0173877001312943E-3</c:v>
                </c:pt>
                <c:pt idx="274">
                  <c:v>2.0374409549294738E-3</c:v>
                </c:pt>
                <c:pt idx="275">
                  <c:v>2.0581041331557384E-3</c:v>
                </c:pt>
                <c:pt idx="276">
                  <c:v>2.0759344122439128E-3</c:v>
                </c:pt>
                <c:pt idx="277">
                  <c:v>2.0894601386850543E-3</c:v>
                </c:pt>
                <c:pt idx="278">
                  <c:v>2.0676202110131428E-3</c:v>
                </c:pt>
                <c:pt idx="279">
                  <c:v>2.0844436644764448E-3</c:v>
                </c:pt>
                <c:pt idx="280">
                  <c:v>2.1009428975448177E-3</c:v>
                </c:pt>
                <c:pt idx="281">
                  <c:v>2.1151563323601416E-3</c:v>
                </c:pt>
                <c:pt idx="282">
                  <c:v>2.1281481523200002E-3</c:v>
                </c:pt>
                <c:pt idx="283">
                  <c:v>2.1438688826084747E-3</c:v>
                </c:pt>
                <c:pt idx="284">
                  <c:v>2.1610548979058E-3</c:v>
                </c:pt>
                <c:pt idx="285">
                  <c:v>2.1777847564498532E-3</c:v>
                </c:pt>
                <c:pt idx="286">
                  <c:v>2.1961212455674979E-3</c:v>
                </c:pt>
                <c:pt idx="287">
                  <c:v>2.2130596096408316E-3</c:v>
                </c:pt>
                <c:pt idx="288">
                  <c:v>2.1954223899333515E-3</c:v>
                </c:pt>
                <c:pt idx="289">
                  <c:v>2.2150603230860493E-3</c:v>
                </c:pt>
                <c:pt idx="290">
                  <c:v>2.2355328114375779E-3</c:v>
                </c:pt>
                <c:pt idx="291">
                  <c:v>2.2529345824534677E-3</c:v>
                </c:pt>
                <c:pt idx="292">
                  <c:v>2.2727865399117838E-3</c:v>
                </c:pt>
                <c:pt idx="293">
                  <c:v>2.2958032661295779E-3</c:v>
                </c:pt>
                <c:pt idx="294">
                  <c:v>2.3124606321552762E-3</c:v>
                </c:pt>
                <c:pt idx="295">
                  <c:v>2.3346301119875549E-3</c:v>
                </c:pt>
                <c:pt idx="296">
                  <c:v>2.3512475028631867E-3</c:v>
                </c:pt>
                <c:pt idx="297">
                  <c:v>2.3709838934047362E-3</c:v>
                </c:pt>
                <c:pt idx="298">
                  <c:v>2.3506989223489338E-3</c:v>
                </c:pt>
                <c:pt idx="299">
                  <c:v>2.3666185154183352E-3</c:v>
                </c:pt>
                <c:pt idx="300">
                  <c:v>2.3868439449403014E-3</c:v>
                </c:pt>
                <c:pt idx="301">
                  <c:v>2.4014314504204959E-3</c:v>
                </c:pt>
                <c:pt idx="302">
                  <c:v>2.4212896569207206E-3</c:v>
                </c:pt>
                <c:pt idx="303">
                  <c:v>2.4409613527914464E-3</c:v>
                </c:pt>
                <c:pt idx="304">
                  <c:v>2.4606332370019613E-3</c:v>
                </c:pt>
                <c:pt idx="305">
                  <c:v>2.4846910447624145E-3</c:v>
                </c:pt>
                <c:pt idx="306">
                  <c:v>2.5053680961904272E-3</c:v>
                </c:pt>
                <c:pt idx="307">
                  <c:v>2.5292234831170881E-3</c:v>
                </c:pt>
                <c:pt idx="308">
                  <c:v>2.5112042242251571E-3</c:v>
                </c:pt>
                <c:pt idx="309">
                  <c:v>2.5340872343546168E-3</c:v>
                </c:pt>
                <c:pt idx="310">
                  <c:v>2.5606167967770987E-3</c:v>
                </c:pt>
                <c:pt idx="311">
                  <c:v>2.5769766496606789E-3</c:v>
                </c:pt>
                <c:pt idx="312">
                  <c:v>2.5996249535333569E-3</c:v>
                </c:pt>
                <c:pt idx="313">
                  <c:v>2.6224089961153492E-3</c:v>
                </c:pt>
                <c:pt idx="314">
                  <c:v>2.6433234806791783E-3</c:v>
                </c:pt>
                <c:pt idx="315">
                  <c:v>2.6615819072194472E-3</c:v>
                </c:pt>
                <c:pt idx="316">
                  <c:v>2.6789629743357237E-3</c:v>
                </c:pt>
                <c:pt idx="317">
                  <c:v>2.7017689269646463E-3</c:v>
                </c:pt>
                <c:pt idx="318">
                  <c:v>2.6765361458300141E-3</c:v>
                </c:pt>
                <c:pt idx="319">
                  <c:v>2.6939026539612005E-3</c:v>
                </c:pt>
                <c:pt idx="320">
                  <c:v>2.712172654545189E-3</c:v>
                </c:pt>
                <c:pt idx="321">
                  <c:v>2.7296539205031857E-3</c:v>
                </c:pt>
                <c:pt idx="322">
                  <c:v>2.7495740041616856E-3</c:v>
                </c:pt>
                <c:pt idx="323">
                  <c:v>2.7662282673506888E-3</c:v>
                </c:pt>
                <c:pt idx="324">
                  <c:v>2.7820339562702168E-3</c:v>
                </c:pt>
                <c:pt idx="325">
                  <c:v>2.8049864292823017E-3</c:v>
                </c:pt>
                <c:pt idx="326">
                  <c:v>2.8263643847027766E-3</c:v>
                </c:pt>
                <c:pt idx="327">
                  <c:v>2.8473605201015813E-3</c:v>
                </c:pt>
                <c:pt idx="328">
                  <c:v>2.8152117685491334E-3</c:v>
                </c:pt>
                <c:pt idx="329">
                  <c:v>2.8362114281875409E-3</c:v>
                </c:pt>
                <c:pt idx="330">
                  <c:v>2.8559940693864755E-3</c:v>
                </c:pt>
                <c:pt idx="331">
                  <c:v>2.8750721571790187E-3</c:v>
                </c:pt>
                <c:pt idx="332">
                  <c:v>2.8944558118727129E-3</c:v>
                </c:pt>
                <c:pt idx="333">
                  <c:v>2.9065333454692988E-3</c:v>
                </c:pt>
                <c:pt idx="334">
                  <c:v>2.918640126649026E-3</c:v>
                </c:pt>
                <c:pt idx="335">
                  <c:v>2.9326979919571386E-3</c:v>
                </c:pt>
                <c:pt idx="336">
                  <c:v>2.9464367466997504E-3</c:v>
                </c:pt>
                <c:pt idx="337">
                  <c:v>2.9598411473543179E-3</c:v>
                </c:pt>
                <c:pt idx="338">
                  <c:v>2.9303419155226607E-3</c:v>
                </c:pt>
                <c:pt idx="339">
                  <c:v>2.9407303622507675E-3</c:v>
                </c:pt>
                <c:pt idx="340">
                  <c:v>2.9587698736127316E-3</c:v>
                </c:pt>
                <c:pt idx="341">
                  <c:v>2.981310802452908E-3</c:v>
                </c:pt>
                <c:pt idx="342">
                  <c:v>2.999874002472458E-3</c:v>
                </c:pt>
                <c:pt idx="343">
                  <c:v>3.0233759564907638E-3</c:v>
                </c:pt>
                <c:pt idx="344">
                  <c:v>3.0416019928506729E-3</c:v>
                </c:pt>
                <c:pt idx="345">
                  <c:v>3.0661188671138127E-3</c:v>
                </c:pt>
                <c:pt idx="346">
                  <c:v>3.0831389203012081E-3</c:v>
                </c:pt>
                <c:pt idx="347">
                  <c:v>3.1058273424567867E-3</c:v>
                </c:pt>
                <c:pt idx="348">
                  <c:v>3.0804113957684765E-3</c:v>
                </c:pt>
                <c:pt idx="349">
                  <c:v>3.0985363927442146E-3</c:v>
                </c:pt>
                <c:pt idx="350">
                  <c:v>3.1170077639241347E-3</c:v>
                </c:pt>
                <c:pt idx="351">
                  <c:v>3.1326410793262606E-3</c:v>
                </c:pt>
                <c:pt idx="352">
                  <c:v>3.1440821211652613E-3</c:v>
                </c:pt>
                <c:pt idx="353">
                  <c:v>3.167940651395014E-3</c:v>
                </c:pt>
                <c:pt idx="354">
                  <c:v>3.1799312532477765E-3</c:v>
                </c:pt>
                <c:pt idx="355">
                  <c:v>3.2003410334188894E-3</c:v>
                </c:pt>
                <c:pt idx="356">
                  <c:v>3.2147602883818376E-3</c:v>
                </c:pt>
                <c:pt idx="357">
                  <c:v>3.2340194760557845E-3</c:v>
                </c:pt>
                <c:pt idx="358">
                  <c:v>3.2104737601311513E-3</c:v>
                </c:pt>
                <c:pt idx="359">
                  <c:v>3.2295218076942209E-3</c:v>
                </c:pt>
                <c:pt idx="360">
                  <c:v>3.2567082849845161E-3</c:v>
                </c:pt>
                <c:pt idx="361">
                  <c:v>3.2807533986528577E-3</c:v>
                </c:pt>
                <c:pt idx="362">
                  <c:v>3.309108777334987E-3</c:v>
                </c:pt>
                <c:pt idx="363">
                  <c:v>3.332799228820666E-3</c:v>
                </c:pt>
                <c:pt idx="364">
                  <c:v>3.3533001579482053E-3</c:v>
                </c:pt>
                <c:pt idx="365">
                  <c:v>3.3791654397911774E-3</c:v>
                </c:pt>
                <c:pt idx="366">
                  <c:v>3.4059362800270367E-3</c:v>
                </c:pt>
                <c:pt idx="367">
                  <c:v>3.4201931163425495E-3</c:v>
                </c:pt>
                <c:pt idx="368">
                  <c:v>3.3911817172054119E-3</c:v>
                </c:pt>
                <c:pt idx="369">
                  <c:v>3.4075452596487757E-3</c:v>
                </c:pt>
                <c:pt idx="370">
                  <c:v>3.4249778671016913E-3</c:v>
                </c:pt>
                <c:pt idx="371">
                  <c:v>3.4428978306760348E-3</c:v>
                </c:pt>
                <c:pt idx="372">
                  <c:v>3.4547856890034759E-3</c:v>
                </c:pt>
                <c:pt idx="373">
                  <c:v>3.4747450487613929E-3</c:v>
                </c:pt>
                <c:pt idx="374">
                  <c:v>3.4899569355128371E-3</c:v>
                </c:pt>
                <c:pt idx="375">
                  <c:v>3.50910145044279E-3</c:v>
                </c:pt>
                <c:pt idx="376">
                  <c:v>3.52543629520485E-3</c:v>
                </c:pt>
                <c:pt idx="377">
                  <c:v>3.5430506028626008E-3</c:v>
                </c:pt>
                <c:pt idx="378">
                  <c:v>3.5179076351504767E-3</c:v>
                </c:pt>
                <c:pt idx="379">
                  <c:v>3.5397475411761258E-3</c:v>
                </c:pt>
                <c:pt idx="380">
                  <c:v>3.5587231001541738E-3</c:v>
                </c:pt>
                <c:pt idx="381">
                  <c:v>3.575905138690411E-3</c:v>
                </c:pt>
                <c:pt idx="382">
                  <c:v>3.5945707087868812E-3</c:v>
                </c:pt>
                <c:pt idx="383">
                  <c:v>3.6250819096056799E-3</c:v>
                </c:pt>
                <c:pt idx="384">
                  <c:v>3.6547125537817879E-3</c:v>
                </c:pt>
                <c:pt idx="385">
                  <c:v>3.6695022224052564E-3</c:v>
                </c:pt>
                <c:pt idx="386">
                  <c:v>3.6879326418924911E-3</c:v>
                </c:pt>
                <c:pt idx="387">
                  <c:v>3.7156392466625135E-3</c:v>
                </c:pt>
                <c:pt idx="388">
                  <c:v>3.687907942509447E-3</c:v>
                </c:pt>
                <c:pt idx="389">
                  <c:v>3.7069696784316321E-3</c:v>
                </c:pt>
                <c:pt idx="390">
                  <c:v>3.7266773970584073E-3</c:v>
                </c:pt>
                <c:pt idx="391">
                  <c:v>3.747503864709927E-3</c:v>
                </c:pt>
                <c:pt idx="392">
                  <c:v>3.7728335413589574E-3</c:v>
                </c:pt>
                <c:pt idx="393">
                  <c:v>3.7925955939873677E-3</c:v>
                </c:pt>
                <c:pt idx="394">
                  <c:v>3.8169716313717385E-3</c:v>
                </c:pt>
                <c:pt idx="395">
                  <c:v>3.8443514915852991E-3</c:v>
                </c:pt>
                <c:pt idx="396">
                  <c:v>3.8671077362272903E-3</c:v>
                </c:pt>
                <c:pt idx="397">
                  <c:v>3.8911548045319033E-3</c:v>
                </c:pt>
                <c:pt idx="398">
                  <c:v>3.8666091229930099E-3</c:v>
                </c:pt>
                <c:pt idx="399">
                  <c:v>3.8937033961817312E-3</c:v>
                </c:pt>
                <c:pt idx="400">
                  <c:v>3.9217065299147948E-3</c:v>
                </c:pt>
                <c:pt idx="401">
                  <c:v>3.9509397809781568E-3</c:v>
                </c:pt>
                <c:pt idx="402">
                  <c:v>3.9787078875089289E-3</c:v>
                </c:pt>
                <c:pt idx="403">
                  <c:v>4.0055259004182732E-3</c:v>
                </c:pt>
                <c:pt idx="404">
                  <c:v>4.0392244892859894E-3</c:v>
                </c:pt>
                <c:pt idx="405">
                  <c:v>4.0602138809728208E-3</c:v>
                </c:pt>
                <c:pt idx="406">
                  <c:v>4.0830863734625591E-3</c:v>
                </c:pt>
                <c:pt idx="407">
                  <c:v>4.1037467164093851E-3</c:v>
                </c:pt>
                <c:pt idx="408">
                  <c:v>4.0768145403753649E-3</c:v>
                </c:pt>
                <c:pt idx="409">
                  <c:v>4.0965672883670505E-3</c:v>
                </c:pt>
                <c:pt idx="410">
                  <c:v>4.1140725249268597E-3</c:v>
                </c:pt>
                <c:pt idx="411">
                  <c:v>4.1419617706705556E-3</c:v>
                </c:pt>
                <c:pt idx="412">
                  <c:v>4.1626628326723886E-3</c:v>
                </c:pt>
                <c:pt idx="413">
                  <c:v>4.1908011290810974E-3</c:v>
                </c:pt>
                <c:pt idx="414">
                  <c:v>4.2274925913445118E-3</c:v>
                </c:pt>
                <c:pt idx="415">
                  <c:v>4.2587181316644145E-3</c:v>
                </c:pt>
                <c:pt idx="416">
                  <c:v>4.287113146596841E-3</c:v>
                </c:pt>
                <c:pt idx="417">
                  <c:v>4.3223577910690451E-3</c:v>
                </c:pt>
                <c:pt idx="418">
                  <c:v>4.3035012323793687E-3</c:v>
                </c:pt>
                <c:pt idx="419">
                  <c:v>4.3314196518427495E-3</c:v>
                </c:pt>
                <c:pt idx="420">
                  <c:v>4.3495265893098798E-3</c:v>
                </c:pt>
                <c:pt idx="421">
                  <c:v>4.3723943238321945E-3</c:v>
                </c:pt>
                <c:pt idx="422">
                  <c:v>4.3992883192710405E-3</c:v>
                </c:pt>
                <c:pt idx="423">
                  <c:v>4.4176676011522193E-3</c:v>
                </c:pt>
                <c:pt idx="424">
                  <c:v>4.4415160548768274E-3</c:v>
                </c:pt>
                <c:pt idx="425">
                  <c:v>4.4805724570725573E-3</c:v>
                </c:pt>
                <c:pt idx="426">
                  <c:v>4.5114114732985339E-3</c:v>
                </c:pt>
                <c:pt idx="427">
                  <c:v>4.5501369029591066E-3</c:v>
                </c:pt>
                <c:pt idx="428">
                  <c:v>4.5317729558511533E-3</c:v>
                </c:pt>
                <c:pt idx="429">
                  <c:v>4.5560618918266925E-3</c:v>
                </c:pt>
                <c:pt idx="430">
                  <c:v>4.5953585069077648E-3</c:v>
                </c:pt>
                <c:pt idx="431">
                  <c:v>4.6353723119427767E-3</c:v>
                </c:pt>
                <c:pt idx="432">
                  <c:v>4.6694393057486383E-3</c:v>
                </c:pt>
                <c:pt idx="433">
                  <c:v>4.7143482708697209E-3</c:v>
                </c:pt>
                <c:pt idx="434">
                  <c:v>4.737617062245853E-3</c:v>
                </c:pt>
                <c:pt idx="435">
                  <c:v>4.7756594657639342E-3</c:v>
                </c:pt>
                <c:pt idx="436">
                  <c:v>4.7910792779975609E-3</c:v>
                </c:pt>
                <c:pt idx="437">
                  <c:v>4.820053941275459E-3</c:v>
                </c:pt>
                <c:pt idx="438">
                  <c:v>4.7919085263973373E-3</c:v>
                </c:pt>
                <c:pt idx="439">
                  <c:v>4.8169362699923409E-3</c:v>
                </c:pt>
                <c:pt idx="440">
                  <c:v>4.834784023980172E-3</c:v>
                </c:pt>
                <c:pt idx="441">
                  <c:v>4.8594770487898594E-3</c:v>
                </c:pt>
                <c:pt idx="442">
                  <c:v>4.8926106958151038E-3</c:v>
                </c:pt>
                <c:pt idx="443">
                  <c:v>4.9044279278589445E-3</c:v>
                </c:pt>
                <c:pt idx="444">
                  <c:v>4.9291549063324907E-3</c:v>
                </c:pt>
                <c:pt idx="445">
                  <c:v>4.9590063710654685E-3</c:v>
                </c:pt>
                <c:pt idx="446">
                  <c:v>4.9914925989088688E-3</c:v>
                </c:pt>
                <c:pt idx="447">
                  <c:v>5.0317649813667624E-3</c:v>
                </c:pt>
                <c:pt idx="448">
                  <c:v>4.9977112381686464E-3</c:v>
                </c:pt>
                <c:pt idx="449">
                  <c:v>5.021626898794246E-3</c:v>
                </c:pt>
                <c:pt idx="450">
                  <c:v>5.0415658433641585E-3</c:v>
                </c:pt>
                <c:pt idx="451">
                  <c:v>5.0747386556279014E-3</c:v>
                </c:pt>
                <c:pt idx="452">
                  <c:v>5.1064103091259094E-3</c:v>
                </c:pt>
                <c:pt idx="453">
                  <c:v>5.1333431505182874E-3</c:v>
                </c:pt>
                <c:pt idx="454">
                  <c:v>5.1579542807995071E-3</c:v>
                </c:pt>
                <c:pt idx="455">
                  <c:v>5.1860340695146388E-3</c:v>
                </c:pt>
                <c:pt idx="456">
                  <c:v>5.221847505807559E-3</c:v>
                </c:pt>
                <c:pt idx="457">
                  <c:v>5.2661550017067734E-3</c:v>
                </c:pt>
                <c:pt idx="458">
                  <c:v>5.2371078252150234E-3</c:v>
                </c:pt>
                <c:pt idx="459">
                  <c:v>5.2829302346149819E-3</c:v>
                </c:pt>
                <c:pt idx="460">
                  <c:v>5.3101381806056665E-3</c:v>
                </c:pt>
                <c:pt idx="461">
                  <c:v>5.3470739754415929E-3</c:v>
                </c:pt>
                <c:pt idx="462">
                  <c:v>5.3803707486792399E-3</c:v>
                </c:pt>
                <c:pt idx="463">
                  <c:v>5.4045856319732905E-3</c:v>
                </c:pt>
                <c:pt idx="464">
                  <c:v>5.4305413509850887E-3</c:v>
                </c:pt>
                <c:pt idx="465">
                  <c:v>5.4609470423976347E-3</c:v>
                </c:pt>
                <c:pt idx="466">
                  <c:v>5.4940659724893783E-3</c:v>
                </c:pt>
                <c:pt idx="467">
                  <c:v>5.5171761369591753E-3</c:v>
                </c:pt>
                <c:pt idx="468">
                  <c:v>5.4756651566700088E-3</c:v>
                </c:pt>
                <c:pt idx="469">
                  <c:v>5.5144035990898933E-3</c:v>
                </c:pt>
                <c:pt idx="470">
                  <c:v>5.5529556059711856E-3</c:v>
                </c:pt>
                <c:pt idx="471">
                  <c:v>5.5803094200341545E-3</c:v>
                </c:pt>
                <c:pt idx="472">
                  <c:v>5.5861143529704312E-3</c:v>
                </c:pt>
                <c:pt idx="473">
                  <c:v>5.627116722049204E-3</c:v>
                </c:pt>
                <c:pt idx="474">
                  <c:v>5.6443799579826929E-3</c:v>
                </c:pt>
                <c:pt idx="475">
                  <c:v>5.6613469183927909E-3</c:v>
                </c:pt>
                <c:pt idx="476">
                  <c:v>5.6933591638586994E-3</c:v>
                </c:pt>
                <c:pt idx="477">
                  <c:v>5.7194464213428222E-3</c:v>
                </c:pt>
                <c:pt idx="478">
                  <c:v>5.6838316947797965E-3</c:v>
                </c:pt>
                <c:pt idx="479">
                  <c:v>5.7009976173593921E-3</c:v>
                </c:pt>
                <c:pt idx="480">
                  <c:v>5.732738835830543E-3</c:v>
                </c:pt>
                <c:pt idx="481">
                  <c:v>5.765363811174349E-3</c:v>
                </c:pt>
                <c:pt idx="482">
                  <c:v>5.7991321383768337E-3</c:v>
                </c:pt>
                <c:pt idx="483">
                  <c:v>5.8368740788486955E-3</c:v>
                </c:pt>
                <c:pt idx="484">
                  <c:v>5.8636407185488843E-3</c:v>
                </c:pt>
                <c:pt idx="485">
                  <c:v>5.8955240663923093E-3</c:v>
                </c:pt>
                <c:pt idx="486">
                  <c:v>5.9437054352043479E-3</c:v>
                </c:pt>
                <c:pt idx="487">
                  <c:v>5.9849100208236271E-3</c:v>
                </c:pt>
                <c:pt idx="488">
                  <c:v>5.9428559980749104E-3</c:v>
                </c:pt>
                <c:pt idx="489">
                  <c:v>5.9875446514113181E-3</c:v>
                </c:pt>
                <c:pt idx="490">
                  <c:v>6.004194310825094E-3</c:v>
                </c:pt>
                <c:pt idx="491">
                  <c:v>6.0326123834663807E-3</c:v>
                </c:pt>
                <c:pt idx="492">
                  <c:v>6.0525046232850549E-3</c:v>
                </c:pt>
                <c:pt idx="493">
                  <c:v>6.0720267160376019E-3</c:v>
                </c:pt>
                <c:pt idx="494">
                  <c:v>6.1048241299256917E-3</c:v>
                </c:pt>
                <c:pt idx="495">
                  <c:v>6.1384477144762776E-3</c:v>
                </c:pt>
                <c:pt idx="496">
                  <c:v>6.1858138771756846E-3</c:v>
                </c:pt>
                <c:pt idx="497">
                  <c:v>6.2089630361384165E-3</c:v>
                </c:pt>
                <c:pt idx="498">
                  <c:v>6.1623410816848108E-3</c:v>
                </c:pt>
                <c:pt idx="499">
                  <c:v>6.1936209730681698E-3</c:v>
                </c:pt>
                <c:pt idx="500">
                  <c:v>6.2228854382561693E-3</c:v>
                </c:pt>
                <c:pt idx="501">
                  <c:v>6.264001946602339E-3</c:v>
                </c:pt>
                <c:pt idx="502">
                  <c:v>6.2863523405869591E-3</c:v>
                </c:pt>
                <c:pt idx="503">
                  <c:v>6.3243434119271587E-3</c:v>
                </c:pt>
                <c:pt idx="504">
                  <c:v>6.3544028226037502E-3</c:v>
                </c:pt>
                <c:pt idx="505">
                  <c:v>6.3845654121138188E-3</c:v>
                </c:pt>
                <c:pt idx="506">
                  <c:v>6.4360404239022957E-3</c:v>
                </c:pt>
                <c:pt idx="507">
                  <c:v>6.4832365793803188E-3</c:v>
                </c:pt>
                <c:pt idx="508">
                  <c:v>6.4524261781921267E-3</c:v>
                </c:pt>
                <c:pt idx="509">
                  <c:v>6.4652637310741315E-3</c:v>
                </c:pt>
                <c:pt idx="510">
                  <c:v>6.4984462093036141E-3</c:v>
                </c:pt>
                <c:pt idx="511">
                  <c:v>6.5274838523324717E-3</c:v>
                </c:pt>
                <c:pt idx="512">
                  <c:v>6.5502536437514391E-3</c:v>
                </c:pt>
                <c:pt idx="513">
                  <c:v>6.5645979824749132E-3</c:v>
                </c:pt>
                <c:pt idx="514">
                  <c:v>6.5867364264172185E-3</c:v>
                </c:pt>
                <c:pt idx="515">
                  <c:v>6.6117135781045026E-3</c:v>
                </c:pt>
                <c:pt idx="516">
                  <c:v>6.6397642293048453E-3</c:v>
                </c:pt>
                <c:pt idx="517">
                  <c:v>6.6708428460876676E-3</c:v>
                </c:pt>
                <c:pt idx="518">
                  <c:v>6.637743623021896E-3</c:v>
                </c:pt>
                <c:pt idx="519">
                  <c:v>6.6525511594184893E-3</c:v>
                </c:pt>
                <c:pt idx="520">
                  <c:v>6.6890039231858774E-3</c:v>
                </c:pt>
                <c:pt idx="521">
                  <c:v>6.7155200149019529E-3</c:v>
                </c:pt>
                <c:pt idx="522">
                  <c:v>6.7208379886729798E-3</c:v>
                </c:pt>
                <c:pt idx="523">
                  <c:v>6.746912091664582E-3</c:v>
                </c:pt>
                <c:pt idx="524">
                  <c:v>6.7602409293941656E-3</c:v>
                </c:pt>
                <c:pt idx="525">
                  <c:v>6.7724929642279212E-3</c:v>
                </c:pt>
                <c:pt idx="526">
                  <c:v>6.7901438344103579E-3</c:v>
                </c:pt>
                <c:pt idx="527">
                  <c:v>6.8140419407520317E-3</c:v>
                </c:pt>
                <c:pt idx="528">
                  <c:v>6.7614846592520157E-3</c:v>
                </c:pt>
                <c:pt idx="529">
                  <c:v>6.7679105113177826E-3</c:v>
                </c:pt>
                <c:pt idx="530">
                  <c:v>6.7765669056399826E-3</c:v>
                </c:pt>
                <c:pt idx="531">
                  <c:v>6.7970486863153396E-3</c:v>
                </c:pt>
                <c:pt idx="532">
                  <c:v>6.7996932442554031E-3</c:v>
                </c:pt>
                <c:pt idx="533">
                  <c:v>6.8231322615073696E-3</c:v>
                </c:pt>
                <c:pt idx="534">
                  <c:v>6.8241500310435681E-3</c:v>
                </c:pt>
                <c:pt idx="535">
                  <c:v>6.8797185606649979E-3</c:v>
                </c:pt>
                <c:pt idx="536">
                  <c:v>6.9052660854695448E-3</c:v>
                </c:pt>
                <c:pt idx="537">
                  <c:v>6.9295836810756338E-3</c:v>
                </c:pt>
                <c:pt idx="538">
                  <c:v>6.8761344020579233E-3</c:v>
                </c:pt>
                <c:pt idx="539">
                  <c:v>6.9110727610892774E-3</c:v>
                </c:pt>
                <c:pt idx="540">
                  <c:v>6.9361402900116635E-3</c:v>
                </c:pt>
                <c:pt idx="541">
                  <c:v>6.9821573692231452E-3</c:v>
                </c:pt>
                <c:pt idx="542">
                  <c:v>7.0185367492699114E-3</c:v>
                </c:pt>
                <c:pt idx="543">
                  <c:v>7.0539256589671265E-3</c:v>
                </c:pt>
                <c:pt idx="544">
                  <c:v>7.1064859380951398E-3</c:v>
                </c:pt>
                <c:pt idx="545">
                  <c:v>7.1251610215189998E-3</c:v>
                </c:pt>
                <c:pt idx="546">
                  <c:v>7.1515889254263228E-3</c:v>
                </c:pt>
                <c:pt idx="547">
                  <c:v>7.1559932634082226E-3</c:v>
                </c:pt>
                <c:pt idx="548">
                  <c:v>7.1225101454319515E-3</c:v>
                </c:pt>
                <c:pt idx="549">
                  <c:v>7.1326563530425052E-3</c:v>
                </c:pt>
                <c:pt idx="550">
                  <c:v>7.1723475023426969E-3</c:v>
                </c:pt>
                <c:pt idx="551">
                  <c:v>7.207189506118282E-3</c:v>
                </c:pt>
                <c:pt idx="552">
                  <c:v>7.2384309230605062E-3</c:v>
                </c:pt>
                <c:pt idx="553">
                  <c:v>7.2557371695458348E-3</c:v>
                </c:pt>
                <c:pt idx="554">
                  <c:v>7.2840312229802391E-3</c:v>
                </c:pt>
                <c:pt idx="555">
                  <c:v>7.3161505485293274E-3</c:v>
                </c:pt>
                <c:pt idx="556">
                  <c:v>7.3452673968104672E-3</c:v>
                </c:pt>
                <c:pt idx="557">
                  <c:v>7.3633695568885403E-3</c:v>
                </c:pt>
                <c:pt idx="558">
                  <c:v>7.3192914528092392E-3</c:v>
                </c:pt>
                <c:pt idx="559">
                  <c:v>7.3472512794701544E-3</c:v>
                </c:pt>
                <c:pt idx="560">
                  <c:v>7.3750524421182422E-3</c:v>
                </c:pt>
                <c:pt idx="561">
                  <c:v>7.3970039119337829E-3</c:v>
                </c:pt>
                <c:pt idx="562">
                  <c:v>7.4238438299412315E-3</c:v>
                </c:pt>
                <c:pt idx="563">
                  <c:v>7.4364170177199174E-3</c:v>
                </c:pt>
                <c:pt idx="564">
                  <c:v>7.4593560222408432E-3</c:v>
                </c:pt>
                <c:pt idx="565">
                  <c:v>7.5104980477422355E-3</c:v>
                </c:pt>
                <c:pt idx="566">
                  <c:v>7.5279674827611262E-3</c:v>
                </c:pt>
                <c:pt idx="567">
                  <c:v>7.5854019372947239E-3</c:v>
                </c:pt>
                <c:pt idx="568">
                  <c:v>7.5552985831494231E-3</c:v>
                </c:pt>
                <c:pt idx="569">
                  <c:v>7.5941280733902421E-3</c:v>
                </c:pt>
                <c:pt idx="570">
                  <c:v>7.6447175599563101E-3</c:v>
                </c:pt>
                <c:pt idx="571">
                  <c:v>7.6660671463118927E-3</c:v>
                </c:pt>
                <c:pt idx="572">
                  <c:v>7.6890523096071429E-3</c:v>
                </c:pt>
                <c:pt idx="573">
                  <c:v>7.7093139402839104E-3</c:v>
                </c:pt>
                <c:pt idx="574">
                  <c:v>7.7618793043403942E-3</c:v>
                </c:pt>
                <c:pt idx="575">
                  <c:v>7.792269419601535E-3</c:v>
                </c:pt>
                <c:pt idx="576">
                  <c:v>7.8257233822547328E-3</c:v>
                </c:pt>
                <c:pt idx="577">
                  <c:v>7.8678665055210723E-3</c:v>
                </c:pt>
                <c:pt idx="578">
                  <c:v>7.8759738693989396E-3</c:v>
                </c:pt>
                <c:pt idx="579">
                  <c:v>7.9212226409999843E-3</c:v>
                </c:pt>
                <c:pt idx="580">
                  <c:v>7.9856684742731446E-3</c:v>
                </c:pt>
                <c:pt idx="581">
                  <c:v>8.0406909917165852E-3</c:v>
                </c:pt>
                <c:pt idx="582">
                  <c:v>8.1446532136076246E-3</c:v>
                </c:pt>
                <c:pt idx="583">
                  <c:v>8.2432308280083501E-3</c:v>
                </c:pt>
                <c:pt idx="584">
                  <c:v>8.2993566501970498E-3</c:v>
                </c:pt>
                <c:pt idx="585">
                  <c:v>8.3725759758546611E-3</c:v>
                </c:pt>
                <c:pt idx="586">
                  <c:v>8.4424928695483199E-3</c:v>
                </c:pt>
                <c:pt idx="587">
                  <c:v>8.4708892942324601E-3</c:v>
                </c:pt>
                <c:pt idx="588">
                  <c:v>8.4452077532072498E-3</c:v>
                </c:pt>
                <c:pt idx="589">
                  <c:v>8.4903450320239233E-3</c:v>
                </c:pt>
                <c:pt idx="590">
                  <c:v>8.4922265823467909E-3</c:v>
                </c:pt>
                <c:pt idx="591">
                  <c:v>8.5117564862473485E-3</c:v>
                </c:pt>
                <c:pt idx="592">
                  <c:v>8.5567924186014423E-3</c:v>
                </c:pt>
                <c:pt idx="593">
                  <c:v>8.6213518378178387E-3</c:v>
                </c:pt>
                <c:pt idx="594">
                  <c:v>8.6761589690675552E-3</c:v>
                </c:pt>
                <c:pt idx="595">
                  <c:v>8.7125431661465268E-3</c:v>
                </c:pt>
                <c:pt idx="596">
                  <c:v>8.7473963995422701E-3</c:v>
                </c:pt>
                <c:pt idx="597">
                  <c:v>8.7762090483471562E-3</c:v>
                </c:pt>
                <c:pt idx="598">
                  <c:v>8.7437011420013096E-3</c:v>
                </c:pt>
                <c:pt idx="599">
                  <c:v>8.7799661510373148E-3</c:v>
                </c:pt>
                <c:pt idx="600">
                  <c:v>8.8006645451137334E-3</c:v>
                </c:pt>
                <c:pt idx="601">
                  <c:v>8.8356408624874639E-3</c:v>
                </c:pt>
                <c:pt idx="602">
                  <c:v>8.9007831112132233E-3</c:v>
                </c:pt>
                <c:pt idx="603">
                  <c:v>8.9506490283369003E-3</c:v>
                </c:pt>
                <c:pt idx="604">
                  <c:v>9.005764391222866E-3</c:v>
                </c:pt>
                <c:pt idx="605">
                  <c:v>9.0537251185123062E-3</c:v>
                </c:pt>
                <c:pt idx="606">
                  <c:v>9.1313578368971155E-3</c:v>
                </c:pt>
                <c:pt idx="607">
                  <c:v>9.1855459420981476E-3</c:v>
                </c:pt>
                <c:pt idx="608">
                  <c:v>9.1357613223842556E-3</c:v>
                </c:pt>
                <c:pt idx="609">
                  <c:v>9.1767928875363461E-3</c:v>
                </c:pt>
                <c:pt idx="610">
                  <c:v>9.2112756842984249E-3</c:v>
                </c:pt>
                <c:pt idx="611">
                  <c:v>9.2665763931666107E-3</c:v>
                </c:pt>
                <c:pt idx="612">
                  <c:v>9.2879113613137717E-3</c:v>
                </c:pt>
                <c:pt idx="613">
                  <c:v>9.2777112016201695E-3</c:v>
                </c:pt>
                <c:pt idx="614">
                  <c:v>9.3033495138626701E-3</c:v>
                </c:pt>
                <c:pt idx="615">
                  <c:v>9.334448885375728E-3</c:v>
                </c:pt>
                <c:pt idx="616">
                  <c:v>9.357661953120518E-3</c:v>
                </c:pt>
                <c:pt idx="617">
                  <c:v>9.3843843623183983E-3</c:v>
                </c:pt>
                <c:pt idx="618">
                  <c:v>9.3397889114242884E-3</c:v>
                </c:pt>
                <c:pt idx="619">
                  <c:v>9.4103674474922631E-3</c:v>
                </c:pt>
                <c:pt idx="620">
                  <c:v>9.4487609225947147E-3</c:v>
                </c:pt>
                <c:pt idx="621">
                  <c:v>9.4628310323517477E-3</c:v>
                </c:pt>
                <c:pt idx="622">
                  <c:v>9.5029871674183405E-3</c:v>
                </c:pt>
                <c:pt idx="623">
                  <c:v>9.5511799151418303E-3</c:v>
                </c:pt>
                <c:pt idx="624">
                  <c:v>9.5711654493159624E-3</c:v>
                </c:pt>
                <c:pt idx="625">
                  <c:v>9.6408658264531023E-3</c:v>
                </c:pt>
                <c:pt idx="626">
                  <c:v>9.6912351034745253E-3</c:v>
                </c:pt>
                <c:pt idx="627">
                  <c:v>9.7202228314199925E-3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29728"/>
        <c:axId val="78340096"/>
      </c:scatterChart>
      <c:valAx>
        <c:axId val="78329728"/>
        <c:scaling>
          <c:orientation val="minMax"/>
          <c:max val="1.5000000000000003E-2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sym typeface="Symbol"/>
                  </a:rPr>
                  <a:t>(</a:t>
                </a:r>
                <a:r>
                  <a:rPr lang="en-US" i="1">
                    <a:sym typeface="Symbol"/>
                  </a:rPr>
                  <a:t>T</a:t>
                </a:r>
                <a:r>
                  <a:rPr lang="en-US" i="0">
                    <a:sym typeface="Symbol"/>
                  </a:rPr>
                  <a:t>/</a:t>
                </a:r>
                <a:r>
                  <a:rPr lang="en-US" i="1">
                    <a:sym typeface="Symbol"/>
                  </a:rPr>
                  <a:t>T</a:t>
                </a:r>
                <a:r>
                  <a:rPr lang="en-US" i="0">
                    <a:sym typeface="Symbol"/>
                  </a:rPr>
                  <a:t>)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78340096"/>
        <c:crosses val="autoZero"/>
        <c:crossBetween val="midCat"/>
        <c:majorUnit val="0.01"/>
        <c:minorUnit val="5.0000000000000001E-3"/>
      </c:valAx>
      <c:valAx>
        <c:axId val="78340096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78329728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17460317460316"/>
          <c:y val="2.0000039062576296E-2"/>
          <c:w val="0.71186706349206352"/>
          <c:h val="0.84560476190476186"/>
        </c:manualLayout>
      </c:layout>
      <c:scatterChart>
        <c:scatterStyle val="lineMarker"/>
        <c:varyColors val="0"/>
        <c:ser>
          <c:idx val="2"/>
          <c:order val="0"/>
          <c:spPr>
            <a:ln>
              <a:noFill/>
            </a:ln>
          </c:spPr>
          <c:marker>
            <c:symbol val="circle"/>
            <c:size val="4"/>
            <c:spPr>
              <a:solidFill>
                <a:srgbClr val="C00000"/>
              </a:solidFill>
              <a:ln w="6350">
                <a:solidFill>
                  <a:srgbClr val="C00000"/>
                </a:solidFill>
              </a:ln>
            </c:spPr>
          </c:marker>
          <c:xVal>
            <c:numRef>
              <c:f>Лист1!$P$5:$P$9</c:f>
              <c:numCache>
                <c:formatCode>General</c:formatCode>
                <c:ptCount val="5"/>
                <c:pt idx="0">
                  <c:v>0.22241177549653912</c:v>
                </c:pt>
                <c:pt idx="1">
                  <c:v>0.26982299861160186</c:v>
                </c:pt>
                <c:pt idx="2">
                  <c:v>1.2255038648686423</c:v>
                </c:pt>
                <c:pt idx="3">
                  <c:v>1.7963435954170848</c:v>
                </c:pt>
                <c:pt idx="4">
                  <c:v>0.55706368679307161</c:v>
                </c:pt>
              </c:numCache>
            </c:numRef>
          </c:xVal>
          <c:yVal>
            <c:numRef>
              <c:f>Лист1!$O$5:$O$9</c:f>
              <c:numCache>
                <c:formatCode>General</c:formatCode>
                <c:ptCount val="5"/>
                <c:pt idx="0">
                  <c:v>3.048</c:v>
                </c:pt>
                <c:pt idx="1">
                  <c:v>5.6159999999999997</c:v>
                </c:pt>
                <c:pt idx="2">
                  <c:v>7.2</c:v>
                </c:pt>
                <c:pt idx="3">
                  <c:v>9.1440000000000001</c:v>
                </c:pt>
                <c:pt idx="4">
                  <c:v>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74400"/>
        <c:axId val="78377344"/>
      </c:scatterChart>
      <c:valAx>
        <c:axId val="78374400"/>
        <c:scaling>
          <c:orientation val="minMax"/>
          <c:max val="3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|</a:t>
                </a:r>
                <a:r>
                  <a:rPr lang="en-US" i="1"/>
                  <a:t>T</a:t>
                </a:r>
                <a:r>
                  <a:rPr lang="en-US" sz="700" i="0"/>
                  <a:t>CPAC</a:t>
                </a:r>
                <a:r>
                  <a:rPr lang="en-US" sz="1000" i="0"/>
                  <a:t> - </a:t>
                </a:r>
                <a:r>
                  <a:rPr lang="en-US" sz="1000" i="1"/>
                  <a:t>T</a:t>
                </a:r>
                <a:r>
                  <a:rPr lang="en-US" sz="1000" i="0"/>
                  <a:t>|</a:t>
                </a:r>
                <a:endParaRPr lang="ru-RU"/>
              </a:p>
            </c:rich>
          </c:tx>
          <c:layout>
            <c:manualLayout>
              <c:xMode val="edge"/>
              <c:yMode val="edge"/>
              <c:x val="0.24057142857142857"/>
              <c:y val="0.92337142857142862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78377344"/>
        <c:crosses val="autoZero"/>
        <c:crossBetween val="midCat"/>
        <c:majorUnit val="1"/>
        <c:minorUnit val="0.5"/>
      </c:valAx>
      <c:valAx>
        <c:axId val="78377344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78374400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0</xdr:row>
      <xdr:rowOff>28575</xdr:rowOff>
    </xdr:from>
    <xdr:ext cx="1609725" cy="523875"/>
    <xdr:sp macro="" textlink="">
      <xdr:nvSpPr>
        <xdr:cNvPr id="69" name="TextBox 2"/>
        <xdr:cNvSpPr txBox="1">
          <a:spLocks noChangeArrowheads="1"/>
        </xdr:cNvSpPr>
      </xdr:nvSpPr>
      <xdr:spPr bwMode="auto">
        <a:xfrm>
          <a:off x="13068300" y="28575"/>
          <a:ext cx="1609725" cy="523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Kolpashevo 29231</a:t>
          </a:r>
        </a:p>
      </xdr:txBody>
    </xdr:sp>
    <xdr:clientData/>
  </xdr:oneCellAnchor>
  <xdr:oneCellAnchor>
    <xdr:from>
      <xdr:col>8</xdr:col>
      <xdr:colOff>0</xdr:colOff>
      <xdr:row>1</xdr:row>
      <xdr:rowOff>9525</xdr:rowOff>
    </xdr:from>
    <xdr:ext cx="876300" cy="685800"/>
    <xdr:sp macro="" textlink="">
      <xdr:nvSpPr>
        <xdr:cNvPr id="70" name="TextBox 2"/>
        <xdr:cNvSpPr txBox="1">
          <a:spLocks noChangeArrowheads="1"/>
        </xdr:cNvSpPr>
      </xdr:nvSpPr>
      <xdr:spPr bwMode="auto">
        <a:xfrm>
          <a:off x="13039725" y="590550"/>
          <a:ext cx="8763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altitude points,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km</a:t>
          </a:r>
        </a:p>
      </xdr:txBody>
    </xdr:sp>
    <xdr:clientData/>
  </xdr:oneCellAnchor>
  <xdr:oneCellAnchor>
    <xdr:from>
      <xdr:col>12</xdr:col>
      <xdr:colOff>0</xdr:colOff>
      <xdr:row>1</xdr:row>
      <xdr:rowOff>9525</xdr:rowOff>
    </xdr:from>
    <xdr:ext cx="819150" cy="685800"/>
    <xdr:sp macro="" textlink="">
      <xdr:nvSpPr>
        <xdr:cNvPr id="71" name="TextBox 2"/>
        <xdr:cNvSpPr txBox="1">
          <a:spLocks noChangeArrowheads="1"/>
        </xdr:cNvSpPr>
      </xdr:nvSpPr>
      <xdr:spPr bwMode="auto">
        <a:xfrm>
          <a:off x="16202025" y="590550"/>
          <a:ext cx="8191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Altitude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over Tomsk,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km</a:t>
          </a:r>
        </a:p>
      </xdr:txBody>
    </xdr:sp>
    <xdr:clientData/>
  </xdr:oneCellAnchor>
  <xdr:oneCellAnchor>
    <xdr:from>
      <xdr:col>10</xdr:col>
      <xdr:colOff>0</xdr:colOff>
      <xdr:row>1</xdr:row>
      <xdr:rowOff>9525</xdr:rowOff>
    </xdr:from>
    <xdr:ext cx="771525" cy="685800"/>
    <xdr:sp macro="" textlink="">
      <xdr:nvSpPr>
        <xdr:cNvPr id="72" name="TextBox 2"/>
        <xdr:cNvSpPr txBox="1">
          <a:spLocks noChangeArrowheads="1"/>
        </xdr:cNvSpPr>
      </xdr:nvSpPr>
      <xdr:spPr bwMode="auto">
        <a:xfrm>
          <a:off x="14639925" y="590550"/>
          <a:ext cx="7715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Radiosonde altitude points,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km</a:t>
          </a:r>
        </a:p>
      </xdr:txBody>
    </xdr:sp>
    <xdr:clientData/>
  </xdr:oneCellAnchor>
  <xdr:oneCellAnchor>
    <xdr:from>
      <xdr:col>9</xdr:col>
      <xdr:colOff>800100</xdr:colOff>
      <xdr:row>0</xdr:row>
      <xdr:rowOff>28575</xdr:rowOff>
    </xdr:from>
    <xdr:ext cx="1543050" cy="523875"/>
    <xdr:sp macro="" textlink="">
      <xdr:nvSpPr>
        <xdr:cNvPr id="73" name="TextBox 2"/>
        <xdr:cNvSpPr txBox="1">
          <a:spLocks noChangeArrowheads="1"/>
        </xdr:cNvSpPr>
      </xdr:nvSpPr>
      <xdr:spPr bwMode="auto">
        <a:xfrm>
          <a:off x="14678025" y="28575"/>
          <a:ext cx="1543050" cy="523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Novosibirsk 29634</a:t>
          </a:r>
        </a:p>
      </xdr:txBody>
    </xdr:sp>
    <xdr:clientData/>
  </xdr:oneCellAnchor>
  <xdr:oneCellAnchor>
    <xdr:from>
      <xdr:col>9</xdr:col>
      <xdr:colOff>0</xdr:colOff>
      <xdr:row>1</xdr:row>
      <xdr:rowOff>9525</xdr:rowOff>
    </xdr:from>
    <xdr:ext cx="809625" cy="685800"/>
    <xdr:sp macro="" textlink="">
      <xdr:nvSpPr>
        <xdr:cNvPr id="74" name="TextBox 2"/>
        <xdr:cNvSpPr txBox="1">
          <a:spLocks noChangeArrowheads="1"/>
        </xdr:cNvSpPr>
      </xdr:nvSpPr>
      <xdr:spPr bwMode="auto">
        <a:xfrm>
          <a:off x="13811250" y="590550"/>
          <a:ext cx="809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</a:t>
          </a:r>
        </a:p>
      </xdr:txBody>
    </xdr:sp>
    <xdr:clientData/>
  </xdr:oneCellAnchor>
  <xdr:oneCellAnchor>
    <xdr:from>
      <xdr:col>11</xdr:col>
      <xdr:colOff>0</xdr:colOff>
      <xdr:row>1</xdr:row>
      <xdr:rowOff>9525</xdr:rowOff>
    </xdr:from>
    <xdr:ext cx="742950" cy="685800"/>
    <xdr:sp macro="" textlink="">
      <xdr:nvSpPr>
        <xdr:cNvPr id="75" name="TextBox 2"/>
        <xdr:cNvSpPr txBox="1">
          <a:spLocks noChangeArrowheads="1"/>
        </xdr:cNvSpPr>
      </xdr:nvSpPr>
      <xdr:spPr bwMode="auto">
        <a:xfrm>
          <a:off x="15420975" y="590550"/>
          <a:ext cx="7429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K</a:t>
          </a:r>
        </a:p>
      </xdr:txBody>
    </xdr:sp>
    <xdr:clientData/>
  </xdr:oneCellAnchor>
  <xdr:oneCellAnchor>
    <xdr:from>
      <xdr:col>13</xdr:col>
      <xdr:colOff>0</xdr:colOff>
      <xdr:row>1</xdr:row>
      <xdr:rowOff>9525</xdr:rowOff>
    </xdr:from>
    <xdr:ext cx="742950" cy="685800"/>
    <xdr:sp macro="" textlink="">
      <xdr:nvSpPr>
        <xdr:cNvPr id="76" name="TextBox 2"/>
        <xdr:cNvSpPr txBox="1">
          <a:spLocks noChangeArrowheads="1"/>
        </xdr:cNvSpPr>
      </xdr:nvSpPr>
      <xdr:spPr bwMode="auto">
        <a:xfrm>
          <a:off x="17059275" y="590550"/>
          <a:ext cx="7429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Temperature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over Tomsk</a:t>
          </a:r>
        </a:p>
        <a:p>
          <a:pPr algn="ctr" rtl="0">
            <a:defRPr sz="1000"/>
          </a:pPr>
          <a:r>
            <a:rPr lang="en-US" sz="1200" b="0" i="1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T</a:t>
          </a:r>
          <a:r>
            <a:rPr lang="en-US" sz="7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CPAC</a:t>
          </a: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,  K</a:t>
          </a:r>
        </a:p>
      </xdr:txBody>
    </xdr:sp>
    <xdr:clientData/>
  </xdr:oneCellAnchor>
  <xdr:oneCellAnchor>
    <xdr:from>
      <xdr:col>14</xdr:col>
      <xdr:colOff>0</xdr:colOff>
      <xdr:row>1</xdr:row>
      <xdr:rowOff>66675</xdr:rowOff>
    </xdr:from>
    <xdr:ext cx="619125" cy="428625"/>
    <xdr:sp macro="" textlink="">
      <xdr:nvSpPr>
        <xdr:cNvPr id="50" name="TextBox 2"/>
        <xdr:cNvSpPr txBox="1">
          <a:spLocks noChangeArrowheads="1"/>
        </xdr:cNvSpPr>
      </xdr:nvSpPr>
      <xdr:spPr bwMode="auto">
        <a:xfrm>
          <a:off x="21736050" y="647700"/>
          <a:ext cx="6191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Lidar signal altitude, km</a:t>
          </a:r>
        </a:p>
      </xdr:txBody>
    </xdr:sp>
    <xdr:clientData/>
  </xdr:oneCellAnchor>
  <xdr:twoCellAnchor>
    <xdr:from>
      <xdr:col>12</xdr:col>
      <xdr:colOff>9525</xdr:colOff>
      <xdr:row>10</xdr:row>
      <xdr:rowOff>9525</xdr:rowOff>
    </xdr:from>
    <xdr:to>
      <xdr:col>15</xdr:col>
      <xdr:colOff>622575</xdr:colOff>
      <xdr:row>25</xdr:row>
      <xdr:rowOff>100650</xdr:rowOff>
    </xdr:to>
    <xdr:graphicFrame macro="">
      <xdr:nvGraphicFramePr>
        <xdr:cNvPr id="42" name="Диаграмма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600076</xdr:colOff>
      <xdr:row>10</xdr:row>
      <xdr:rowOff>9525</xdr:rowOff>
    </xdr:from>
    <xdr:to>
      <xdr:col>16</xdr:col>
      <xdr:colOff>388876</xdr:colOff>
      <xdr:row>25</xdr:row>
      <xdr:rowOff>100650</xdr:rowOff>
    </xdr:to>
    <xdr:graphicFrame macro="">
      <xdr:nvGraphicFramePr>
        <xdr:cNvPr id="43" name="Диаграмма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381001</xdr:colOff>
      <xdr:row>10</xdr:row>
      <xdr:rowOff>9525</xdr:rowOff>
    </xdr:from>
    <xdr:to>
      <xdr:col>17</xdr:col>
      <xdr:colOff>169801</xdr:colOff>
      <xdr:row>25</xdr:row>
      <xdr:rowOff>100650</xdr:rowOff>
    </xdr:to>
    <xdr:graphicFrame macro="">
      <xdr:nvGraphicFramePr>
        <xdr:cNvPr id="44" name="Диаграмма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161926</xdr:colOff>
      <xdr:row>10</xdr:row>
      <xdr:rowOff>9525</xdr:rowOff>
    </xdr:from>
    <xdr:to>
      <xdr:col>18</xdr:col>
      <xdr:colOff>560326</xdr:colOff>
      <xdr:row>25</xdr:row>
      <xdr:rowOff>100650</xdr:rowOff>
    </xdr:to>
    <xdr:graphicFrame macro="">
      <xdr:nvGraphicFramePr>
        <xdr:cNvPr id="45" name="Диаграмма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381000</xdr:colOff>
          <xdr:row>0</xdr:row>
          <xdr:rowOff>180975</xdr:rowOff>
        </xdr:from>
        <xdr:to>
          <xdr:col>1</xdr:col>
          <xdr:colOff>647700</xdr:colOff>
          <xdr:row>0</xdr:row>
          <xdr:rowOff>457200</xdr:rowOff>
        </xdr:to>
        <xdr:sp macro="" textlink="">
          <xdr:nvSpPr>
            <xdr:cNvPr id="1163" name="Object 139" hidden="1">
              <a:extLst>
                <a:ext uri="{63B3BB69-23CF-44E3-9099-C40C66FF867C}">
                  <a14:compatExt spid="_x0000_s1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371475</xdr:colOff>
          <xdr:row>0</xdr:row>
          <xdr:rowOff>161925</xdr:rowOff>
        </xdr:from>
        <xdr:to>
          <xdr:col>2</xdr:col>
          <xdr:colOff>647700</xdr:colOff>
          <xdr:row>0</xdr:row>
          <xdr:rowOff>438150</xdr:rowOff>
        </xdr:to>
        <xdr:sp macro="" textlink="">
          <xdr:nvSpPr>
            <xdr:cNvPr id="1164" name="Object 140" hidden="1">
              <a:extLst>
                <a:ext uri="{63B3BB69-23CF-44E3-9099-C40C66FF867C}">
                  <a14:compatExt spid="_x0000_s1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352425</xdr:colOff>
          <xdr:row>1</xdr:row>
          <xdr:rowOff>466725</xdr:rowOff>
        </xdr:from>
        <xdr:to>
          <xdr:col>1</xdr:col>
          <xdr:colOff>619125</xdr:colOff>
          <xdr:row>1</xdr:row>
          <xdr:rowOff>704850</xdr:rowOff>
        </xdr:to>
        <xdr:sp macro="" textlink="">
          <xdr:nvSpPr>
            <xdr:cNvPr id="1165" name="Object 141" hidden="1">
              <a:extLst>
                <a:ext uri="{63B3BB69-23CF-44E3-9099-C40C66FF867C}">
                  <a14:compatExt spid="_x0000_s11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323850</xdr:colOff>
          <xdr:row>1</xdr:row>
          <xdr:rowOff>466725</xdr:rowOff>
        </xdr:from>
        <xdr:to>
          <xdr:col>2</xdr:col>
          <xdr:colOff>619125</xdr:colOff>
          <xdr:row>1</xdr:row>
          <xdr:rowOff>704850</xdr:rowOff>
        </xdr:to>
        <xdr:sp macro="" textlink="">
          <xdr:nvSpPr>
            <xdr:cNvPr id="1166" name="Object 142" hidden="1">
              <a:extLst>
                <a:ext uri="{63B3BB69-23CF-44E3-9099-C40C66FF867C}">
                  <a14:compatExt spid="_x0000_s11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12</xdr:col>
      <xdr:colOff>28575</xdr:colOff>
      <xdr:row>0</xdr:row>
      <xdr:rowOff>66675</xdr:rowOff>
    </xdr:from>
    <xdr:ext cx="1590675" cy="523875"/>
    <xdr:sp macro="" textlink="">
      <xdr:nvSpPr>
        <xdr:cNvPr id="38" name="TextBox 2"/>
        <xdr:cNvSpPr txBox="1">
          <a:spLocks noChangeArrowheads="1"/>
        </xdr:cNvSpPr>
      </xdr:nvSpPr>
      <xdr:spPr bwMode="auto">
        <a:xfrm>
          <a:off x="10658475" y="66675"/>
          <a:ext cx="1590675" cy="523875"/>
        </a:xfrm>
        <a:prstGeom prst="rect">
          <a:avLst/>
        </a:prstGeom>
        <a:solidFill>
          <a:schemeClr val="tx1"/>
        </a:solidFill>
        <a:ln>
          <a:noFill/>
        </a:ln>
        <a:ex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Constant-pressure altitude charts data</a:t>
          </a:r>
        </a:p>
      </xdr:txBody>
    </xdr:sp>
    <xdr:clientData/>
  </xdr:oneCellAnchor>
  <xdr:oneCellAnchor>
    <xdr:from>
      <xdr:col>15</xdr:col>
      <xdr:colOff>0</xdr:colOff>
      <xdr:row>0</xdr:row>
      <xdr:rowOff>581024</xdr:rowOff>
    </xdr:from>
    <xdr:ext cx="1228725" cy="695325"/>
    <xdr:sp macro="" textlink="">
      <xdr:nvSpPr>
        <xdr:cNvPr id="47" name="TextBox 2"/>
        <xdr:cNvSpPr txBox="1">
          <a:spLocks noChangeArrowheads="1"/>
        </xdr:cNvSpPr>
      </xdr:nvSpPr>
      <xdr:spPr bwMode="auto">
        <a:xfrm>
          <a:off x="12592050" y="581024"/>
          <a:ext cx="12287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The difference between retrieved and charts tempereture points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|</a:t>
          </a:r>
          <a:r>
            <a:rPr lang="en-US" sz="1200" b="1" i="1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T</a:t>
          </a:r>
          <a:r>
            <a:rPr lang="en-US" sz="7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CPAC</a:t>
          </a:r>
          <a:r>
            <a:rPr lang="en-US" sz="12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 - T|</a:t>
          </a:r>
          <a:r>
            <a:rPr lang="en-US" sz="9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, K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352425</xdr:colOff>
          <xdr:row>0</xdr:row>
          <xdr:rowOff>133350</xdr:rowOff>
        </xdr:from>
        <xdr:to>
          <xdr:col>4</xdr:col>
          <xdr:colOff>504825</xdr:colOff>
          <xdr:row>0</xdr:row>
          <xdr:rowOff>314325</xdr:rowOff>
        </xdr:to>
        <xdr:sp macro="" textlink="">
          <xdr:nvSpPr>
            <xdr:cNvPr id="1177" name="Object 153" hidden="1">
              <a:extLst>
                <a:ext uri="{63B3BB69-23CF-44E3-9099-C40C66FF867C}">
                  <a14:compatExt spid="_x0000_s1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4</xdr:col>
      <xdr:colOff>0</xdr:colOff>
      <xdr:row>1</xdr:row>
      <xdr:rowOff>76200</xdr:rowOff>
    </xdr:from>
    <xdr:to>
      <xdr:col>4</xdr:col>
      <xdr:colOff>790575</xdr:colOff>
      <xdr:row>1</xdr:row>
      <xdr:rowOff>695325</xdr:rowOff>
    </xdr:to>
    <xdr:sp macro="" textlink="">
      <xdr:nvSpPr>
        <xdr:cNvPr id="48" name="TextBox 2"/>
        <xdr:cNvSpPr txBox="1">
          <a:spLocks noChangeArrowheads="1"/>
        </xdr:cNvSpPr>
      </xdr:nvSpPr>
      <xdr:spPr bwMode="auto">
        <a:xfrm>
          <a:off x="3752850" y="657225"/>
          <a:ext cx="7905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retrieved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5</xdr:col>
      <xdr:colOff>0</xdr:colOff>
      <xdr:row>1</xdr:row>
      <xdr:rowOff>47625</xdr:rowOff>
    </xdr:from>
    <xdr:to>
      <xdr:col>5</xdr:col>
      <xdr:colOff>790575</xdr:colOff>
      <xdr:row>2</xdr:row>
      <xdr:rowOff>9525</xdr:rowOff>
    </xdr:to>
    <xdr:sp macro="" textlink="">
      <xdr:nvSpPr>
        <xdr:cNvPr id="29" name="TextBox 2"/>
        <xdr:cNvSpPr txBox="1">
          <a:spLocks noChangeArrowheads="1"/>
        </xdr:cNvSpPr>
      </xdr:nvSpPr>
      <xdr:spPr bwMode="auto">
        <a:xfrm>
          <a:off x="4591050" y="628650"/>
          <a:ext cx="79057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absolute uncertainty,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6</xdr:col>
      <xdr:colOff>0</xdr:colOff>
      <xdr:row>1</xdr:row>
      <xdr:rowOff>47625</xdr:rowOff>
    </xdr:from>
    <xdr:to>
      <xdr:col>6</xdr:col>
      <xdr:colOff>790575</xdr:colOff>
      <xdr:row>1</xdr:row>
      <xdr:rowOff>571500</xdr:rowOff>
    </xdr:to>
    <xdr:sp macro="" textlink="">
      <xdr:nvSpPr>
        <xdr:cNvPr id="30" name="TextBox 2"/>
        <xdr:cNvSpPr txBox="1">
          <a:spLocks noChangeArrowheads="1"/>
        </xdr:cNvSpPr>
      </xdr:nvSpPr>
      <xdr:spPr bwMode="auto">
        <a:xfrm>
          <a:off x="5429250" y="628650"/>
          <a:ext cx="79057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relative uncertainty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9525</xdr:colOff>
          <xdr:row>0</xdr:row>
          <xdr:rowOff>133350</xdr:rowOff>
        </xdr:from>
        <xdr:to>
          <xdr:col>4</xdr:col>
          <xdr:colOff>9525</xdr:colOff>
          <xdr:row>0</xdr:row>
          <xdr:rowOff>466725</xdr:rowOff>
        </xdr:to>
        <xdr:sp macro="" textlink="">
          <xdr:nvSpPr>
            <xdr:cNvPr id="1182" name="Object 158" hidden="1">
              <a:extLst>
                <a:ext uri="{63B3BB69-23CF-44E3-9099-C40C66FF867C}">
                  <a14:compatExt spid="_x0000_s11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295275</xdr:colOff>
          <xdr:row>0</xdr:row>
          <xdr:rowOff>123825</xdr:rowOff>
        </xdr:from>
        <xdr:to>
          <xdr:col>5</xdr:col>
          <xdr:colOff>571500</xdr:colOff>
          <xdr:row>0</xdr:row>
          <xdr:rowOff>381000</xdr:rowOff>
        </xdr:to>
        <xdr:sp macro="" textlink="">
          <xdr:nvSpPr>
            <xdr:cNvPr id="1183" name="Object 159" hidden="1">
              <a:extLst>
                <a:ext uri="{63B3BB69-23CF-44E3-9099-C40C66FF867C}">
                  <a14:compatExt spid="_x0000_s11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200025</xdr:colOff>
          <xdr:row>0</xdr:row>
          <xdr:rowOff>9525</xdr:rowOff>
        </xdr:from>
        <xdr:to>
          <xdr:col>6</xdr:col>
          <xdr:colOff>685800</xdr:colOff>
          <xdr:row>1</xdr:row>
          <xdr:rowOff>0</xdr:rowOff>
        </xdr:to>
        <xdr:sp macro="" textlink="">
          <xdr:nvSpPr>
            <xdr:cNvPr id="1184" name="Object 160" hidden="1">
              <a:extLst>
                <a:ext uri="{63B3BB69-23CF-44E3-9099-C40C66FF867C}">
                  <a14:compatExt spid="_x0000_s11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10"/>
  <sheetViews>
    <sheetView tabSelected="1" workbookViewId="0">
      <selection activeCell="H12" sqref="H12"/>
    </sheetView>
  </sheetViews>
  <sheetFormatPr defaultRowHeight="12.75" x14ac:dyDescent="0.2"/>
  <cols>
    <col min="1" max="1" width="9.140625" style="1"/>
    <col min="2" max="3" width="15.85546875" style="15" customWidth="1"/>
    <col min="4" max="4" width="15.42578125" style="15" customWidth="1"/>
    <col min="5" max="7" width="12.5703125" style="40" customWidth="1"/>
    <col min="8" max="8" width="13.28515625" style="42" customWidth="1"/>
    <col min="9" max="9" width="11.7109375" style="35" customWidth="1"/>
    <col min="10" max="10" width="12.42578125" style="31" customWidth="1"/>
    <col min="11" max="12" width="11.7109375" style="23" customWidth="1"/>
    <col min="13" max="13" width="12.85546875" style="11" customWidth="1"/>
    <col min="14" max="14" width="11.5703125" style="11" customWidth="1"/>
    <col min="15" max="15" width="9.5703125" style="7" customWidth="1"/>
    <col min="16" max="16" width="18.28515625" style="39" customWidth="1"/>
    <col min="17" max="17" width="18.28515625" style="16" customWidth="1"/>
    <col min="18" max="16384" width="9.140625" style="7"/>
  </cols>
  <sheetData>
    <row r="1" spans="1:17" ht="45.75" customHeight="1" x14ac:dyDescent="0.25">
      <c r="A1" s="4" t="s">
        <v>1</v>
      </c>
      <c r="B1" s="27"/>
      <c r="C1" s="19"/>
      <c r="D1" s="14"/>
      <c r="E1" s="42"/>
      <c r="F1" s="43"/>
      <c r="G1" s="43"/>
      <c r="I1" s="30"/>
      <c r="M1" s="28"/>
      <c r="N1" s="12"/>
    </row>
    <row r="2" spans="1:17" ht="56.25" customHeight="1" x14ac:dyDescent="0.2">
      <c r="A2" s="6" t="s">
        <v>0</v>
      </c>
      <c r="B2" s="29" t="s">
        <v>2</v>
      </c>
      <c r="C2" s="29" t="s">
        <v>2</v>
      </c>
      <c r="D2" s="29" t="s">
        <v>3</v>
      </c>
      <c r="E2" s="44"/>
      <c r="F2" s="44"/>
      <c r="G2" s="44"/>
      <c r="I2" s="32"/>
      <c r="M2" s="12"/>
      <c r="N2" s="12"/>
    </row>
    <row r="3" spans="1:17" ht="15" x14ac:dyDescent="0.25">
      <c r="A3" s="1">
        <v>4.8000000000000001E-2</v>
      </c>
      <c r="B3" s="15">
        <v>573</v>
      </c>
      <c r="C3" s="15">
        <v>65.5</v>
      </c>
      <c r="D3" s="15">
        <v>8.5914344010000008</v>
      </c>
      <c r="E3" s="40">
        <f t="shared" ref="E3:E66" si="0" xml:space="preserve"> (H$4+H$7*LN(D3)+H$10/LN(D3))^-1</f>
        <v>251.58560251961293</v>
      </c>
      <c r="F3" s="40">
        <f xml:space="preserve"> E3^2*ABS(H$10/(LN(D3))^2-H$7)*SQRT(1/C3+1/B3)/(SQRT(11*2))</f>
        <v>3.6743116200213417</v>
      </c>
      <c r="G3" s="40">
        <f xml:space="preserve"> F3/E3</f>
        <v>1.4604618003666971E-2</v>
      </c>
      <c r="H3" s="45" t="s">
        <v>4</v>
      </c>
      <c r="I3" s="33">
        <v>7.4999999999999997E-2</v>
      </c>
      <c r="J3" s="34">
        <v>282.75</v>
      </c>
      <c r="K3" s="24">
        <v>0.14299999999999999</v>
      </c>
      <c r="L3" s="24">
        <v>286.14999999999998</v>
      </c>
      <c r="M3" s="26">
        <v>0.83</v>
      </c>
      <c r="N3" s="26">
        <v>277.14999999999998</v>
      </c>
    </row>
    <row r="4" spans="1:17" ht="15" x14ac:dyDescent="0.25">
      <c r="A4" s="1">
        <v>7.1999999999999995E-2</v>
      </c>
      <c r="B4" s="15">
        <v>743</v>
      </c>
      <c r="C4" s="15">
        <v>82</v>
      </c>
      <c r="D4" s="15">
        <v>8.4519748280000009</v>
      </c>
      <c r="E4" s="40">
        <f t="shared" si="0"/>
        <v>253.70809197718597</v>
      </c>
      <c r="F4" s="40">
        <f xml:space="preserve"> E4^2*ABS(H$10/(LN(D4))^2-H$7)*SQRT(1/C4+1/B4)/(SQRT(11*3))</f>
        <v>2.5761541059994704</v>
      </c>
      <c r="G4" s="40">
        <f xml:space="preserve"> F4/E4</f>
        <v>1.0154008435139405E-2</v>
      </c>
      <c r="H4" s="45">
        <v>-3.1747375000000001E-2</v>
      </c>
      <c r="I4" s="33">
        <v>0.182</v>
      </c>
      <c r="J4" s="34">
        <v>283.75</v>
      </c>
      <c r="K4" s="24">
        <v>0.188</v>
      </c>
      <c r="L4" s="24">
        <v>285.55</v>
      </c>
      <c r="M4" s="26">
        <v>1.51</v>
      </c>
      <c r="N4" s="26">
        <v>274.35000000000002</v>
      </c>
    </row>
    <row r="5" spans="1:17" ht="15" x14ac:dyDescent="0.25">
      <c r="A5" s="1">
        <v>9.6000000000000002E-2</v>
      </c>
      <c r="B5" s="15">
        <v>995.33333330000005</v>
      </c>
      <c r="C5" s="15">
        <v>113</v>
      </c>
      <c r="D5" s="15">
        <v>8.3805831150000003</v>
      </c>
      <c r="E5" s="40">
        <f t="shared" si="0"/>
        <v>254.7752815874631</v>
      </c>
      <c r="F5" s="40">
        <f t="shared" ref="F5:F10" si="1" xml:space="preserve"> E5^2*ABS(H$10/(LN(D5))^2-H$7)*SQRT(1/C5+1/B5)/(SQRT(11*3))</f>
        <v>2.1500490079347929</v>
      </c>
      <c r="G5" s="40">
        <f t="shared" ref="G5:G68" si="2" xml:space="preserve"> F5/E5</f>
        <v>8.4390015959876063E-3</v>
      </c>
      <c r="H5" s="46"/>
      <c r="I5" s="33">
        <v>0.19900000000000001</v>
      </c>
      <c r="J5" s="34">
        <v>283.55</v>
      </c>
      <c r="K5" s="24">
        <v>0.48399999999999999</v>
      </c>
      <c r="L5" s="24">
        <v>282.75</v>
      </c>
      <c r="M5" s="26">
        <v>3.05</v>
      </c>
      <c r="N5" s="26">
        <v>266.14999999999998</v>
      </c>
      <c r="O5" s="15">
        <v>3.048</v>
      </c>
      <c r="P5" s="40">
        <f xml:space="preserve"> ABS(N5-E128)</f>
        <v>0.22241177549653912</v>
      </c>
      <c r="Q5" s="8"/>
    </row>
    <row r="6" spans="1:17" ht="15" x14ac:dyDescent="0.25">
      <c r="A6" s="1">
        <v>0.12</v>
      </c>
      <c r="B6" s="15">
        <v>1177.666667</v>
      </c>
      <c r="C6" s="15">
        <v>135</v>
      </c>
      <c r="D6" s="15">
        <v>8.3070016500000001</v>
      </c>
      <c r="E6" s="40">
        <f t="shared" si="0"/>
        <v>255.8593944817714</v>
      </c>
      <c r="F6" s="40">
        <f t="shared" si="1"/>
        <v>1.9205907722360798</v>
      </c>
      <c r="G6" s="40">
        <f t="shared" si="2"/>
        <v>7.5064305382498333E-3</v>
      </c>
      <c r="H6" s="45" t="s">
        <v>5</v>
      </c>
      <c r="I6" s="33">
        <v>0.24</v>
      </c>
      <c r="J6" s="34">
        <v>283.25</v>
      </c>
      <c r="K6" s="24">
        <v>0.73699999999999999</v>
      </c>
      <c r="L6" s="24">
        <v>280.25</v>
      </c>
      <c r="M6" s="26">
        <v>5.61</v>
      </c>
      <c r="N6" s="26">
        <v>250.65</v>
      </c>
      <c r="O6" s="15">
        <v>5.6159999999999997</v>
      </c>
      <c r="P6" s="40">
        <f xml:space="preserve"> ABS(N6-E235)</f>
        <v>0.26982299861160186</v>
      </c>
      <c r="Q6" s="8"/>
    </row>
    <row r="7" spans="1:17" ht="15" x14ac:dyDescent="0.25">
      <c r="A7" s="1">
        <v>0.14399999999999999</v>
      </c>
      <c r="B7" s="15">
        <v>1215.666667</v>
      </c>
      <c r="C7" s="15">
        <v>150.33333329999999</v>
      </c>
      <c r="D7" s="15">
        <v>8.2571970070000003</v>
      </c>
      <c r="E7" s="40">
        <f t="shared" si="0"/>
        <v>256.58320206254064</v>
      </c>
      <c r="F7" s="40">
        <f t="shared" si="1"/>
        <v>1.7953628137836632</v>
      </c>
      <c r="G7" s="40">
        <f t="shared" si="2"/>
        <v>6.9971954490849883E-3</v>
      </c>
      <c r="H7" s="45">
        <v>9.3482889999999992E-3</v>
      </c>
      <c r="I7" s="33">
        <v>0.64700000000000002</v>
      </c>
      <c r="J7" s="34">
        <v>280.35000000000002</v>
      </c>
      <c r="K7" s="24">
        <v>0.83499999999999996</v>
      </c>
      <c r="L7" s="24">
        <v>279.35000000000002</v>
      </c>
      <c r="M7" s="26">
        <v>7.21</v>
      </c>
      <c r="N7" s="26">
        <v>238.15</v>
      </c>
      <c r="O7" s="15">
        <v>7.2</v>
      </c>
      <c r="P7" s="40">
        <f xml:space="preserve"> ABS(N7-E301)</f>
        <v>1.2255038648686423</v>
      </c>
      <c r="Q7" s="8"/>
    </row>
    <row r="8" spans="1:17" ht="15" x14ac:dyDescent="0.25">
      <c r="A8" s="1">
        <v>0.16800000000000001</v>
      </c>
      <c r="B8" s="15">
        <v>1204.666667</v>
      </c>
      <c r="C8" s="15">
        <v>148.33333329999999</v>
      </c>
      <c r="D8" s="15">
        <v>8.2170430860000003</v>
      </c>
      <c r="E8" s="40">
        <f t="shared" si="0"/>
        <v>257.16042997142773</v>
      </c>
      <c r="F8" s="40">
        <f t="shared" si="1"/>
        <v>1.7801526970164909</v>
      </c>
      <c r="G8" s="40">
        <f t="shared" si="2"/>
        <v>6.9223429794944653E-3</v>
      </c>
      <c r="H8" s="46"/>
      <c r="I8" s="33">
        <v>0.82099999999999995</v>
      </c>
      <c r="J8" s="34">
        <v>277.75</v>
      </c>
      <c r="K8" s="24">
        <v>1.5169999999999999</v>
      </c>
      <c r="L8" s="24">
        <v>273.55</v>
      </c>
      <c r="M8" s="26">
        <v>9.14</v>
      </c>
      <c r="N8" s="26">
        <v>224.15</v>
      </c>
      <c r="O8" s="15">
        <v>9.1440000000000001</v>
      </c>
      <c r="P8" s="40">
        <f xml:space="preserve"> ABS(N8-E382)</f>
        <v>1.7963435954170848</v>
      </c>
      <c r="Q8" s="8"/>
    </row>
    <row r="9" spans="1:17" ht="15" x14ac:dyDescent="0.25">
      <c r="A9" s="1">
        <v>0.192</v>
      </c>
      <c r="B9" s="15">
        <v>1167.666667</v>
      </c>
      <c r="C9" s="15">
        <v>153.33333329999999</v>
      </c>
      <c r="D9" s="15">
        <v>8.1176867959999992</v>
      </c>
      <c r="E9" s="40">
        <f t="shared" si="0"/>
        <v>258.56231905736809</v>
      </c>
      <c r="F9" s="40">
        <f t="shared" si="1"/>
        <v>1.6882735936985345</v>
      </c>
      <c r="G9" s="40">
        <f t="shared" si="2"/>
        <v>6.5294649268826813E-3</v>
      </c>
      <c r="H9" s="45" t="s">
        <v>6</v>
      </c>
      <c r="I9" s="33">
        <v>1.1859999999999999</v>
      </c>
      <c r="J9" s="34">
        <v>273.95</v>
      </c>
      <c r="K9" s="24">
        <v>1.5549999999999999</v>
      </c>
      <c r="L9" s="24">
        <v>273.25</v>
      </c>
      <c r="M9" s="26">
        <v>12</v>
      </c>
      <c r="N9" s="26">
        <v>210.65</v>
      </c>
      <c r="O9" s="15">
        <v>12</v>
      </c>
      <c r="P9" s="40">
        <f xml:space="preserve"> ABS(N9-E501)</f>
        <v>0.55706368679307161</v>
      </c>
      <c r="Q9" s="8"/>
    </row>
    <row r="10" spans="1:17" ht="15" x14ac:dyDescent="0.25">
      <c r="A10" s="1">
        <v>0.216</v>
      </c>
      <c r="B10" s="15">
        <v>1124.333333</v>
      </c>
      <c r="C10" s="15">
        <v>142.66666670000001</v>
      </c>
      <c r="D10" s="15">
        <v>8.0064561429999994</v>
      </c>
      <c r="E10" s="40">
        <f t="shared" si="0"/>
        <v>260.082139589088</v>
      </c>
      <c r="F10" s="40">
        <f t="shared" si="1"/>
        <v>1.6607393768463228</v>
      </c>
      <c r="G10" s="40">
        <f t="shared" si="2"/>
        <v>6.3854418433737029E-3</v>
      </c>
      <c r="H10" s="45">
        <v>3.3586757000000002E-2</v>
      </c>
      <c r="I10" s="33">
        <v>1.341</v>
      </c>
      <c r="J10" s="34">
        <v>274.55</v>
      </c>
      <c r="K10" s="24">
        <v>2.11</v>
      </c>
      <c r="L10" s="24">
        <v>268.64999999999998</v>
      </c>
      <c r="M10" s="13"/>
      <c r="N10" s="13"/>
    </row>
    <row r="11" spans="1:17" x14ac:dyDescent="0.2">
      <c r="A11" s="1">
        <v>0.24</v>
      </c>
      <c r="B11" s="15">
        <v>1085.2</v>
      </c>
      <c r="C11" s="15">
        <v>140.6</v>
      </c>
      <c r="D11" s="15">
        <v>7.9431496450000001</v>
      </c>
      <c r="E11" s="40">
        <f t="shared" si="0"/>
        <v>260.92100897936695</v>
      </c>
      <c r="F11" s="40">
        <f xml:space="preserve"> E11^2*ABS(H$10/(LN(D11))^2-H$7)*SQRT(1/C11+1/B11)/(SQRT(11*5))</f>
        <v>1.2567205226669036</v>
      </c>
      <c r="G11" s="40">
        <f t="shared" si="2"/>
        <v>4.8164788553545805E-3</v>
      </c>
      <c r="I11" s="33">
        <v>1.5</v>
      </c>
      <c r="J11" s="34">
        <v>275.35000000000002</v>
      </c>
      <c r="K11" s="24">
        <v>2.702</v>
      </c>
      <c r="L11" s="24">
        <v>268.64999999999998</v>
      </c>
      <c r="M11" s="10"/>
      <c r="N11" s="10"/>
    </row>
    <row r="12" spans="1:17" x14ac:dyDescent="0.2">
      <c r="A12" s="1">
        <v>0.26400000000000001</v>
      </c>
      <c r="B12" s="15">
        <v>1046.4000000000001</v>
      </c>
      <c r="C12" s="15">
        <v>134</v>
      </c>
      <c r="D12" s="15">
        <v>7.8472324230000003</v>
      </c>
      <c r="E12" s="40">
        <f t="shared" si="0"/>
        <v>262.1519147371103</v>
      </c>
      <c r="F12" s="40">
        <f t="shared" ref="F12:F20" si="3" xml:space="preserve"> E12^2*ABS(H$10/(LN(D12))^2-H$7)*SQRT(1/C12+1/B12)/(SQRT(11*5))</f>
        <v>1.2199489374719508</v>
      </c>
      <c r="G12" s="40">
        <f t="shared" si="2"/>
        <v>4.6535953731077382E-3</v>
      </c>
      <c r="I12" s="33">
        <v>1.548</v>
      </c>
      <c r="J12" s="34">
        <v>275.14999999999998</v>
      </c>
      <c r="K12" s="24">
        <v>3.0529999999999999</v>
      </c>
      <c r="L12" s="24">
        <v>266.64999999999998</v>
      </c>
      <c r="M12" s="10"/>
      <c r="N12" s="10"/>
    </row>
    <row r="13" spans="1:17" x14ac:dyDescent="0.2">
      <c r="A13" s="1">
        <v>0.28799999999999998</v>
      </c>
      <c r="B13" s="15">
        <v>1008.2</v>
      </c>
      <c r="C13" s="15">
        <v>129</v>
      </c>
      <c r="D13" s="15">
        <v>7.8131716100000004</v>
      </c>
      <c r="E13" s="40">
        <f t="shared" si="0"/>
        <v>262.57653170947674</v>
      </c>
      <c r="F13" s="40">
        <f t="shared" si="3"/>
        <v>1.218195320702931</v>
      </c>
      <c r="G13" s="40">
        <f t="shared" si="2"/>
        <v>4.6393914672114801E-3</v>
      </c>
      <c r="I13" s="33">
        <v>1.605</v>
      </c>
      <c r="J13" s="34">
        <v>274.75</v>
      </c>
      <c r="K13" s="24">
        <v>3.9430000000000001</v>
      </c>
      <c r="L13" s="24">
        <v>262.05</v>
      </c>
      <c r="M13" s="10"/>
      <c r="N13" s="10"/>
    </row>
    <row r="14" spans="1:17" x14ac:dyDescent="0.2">
      <c r="A14" s="1">
        <v>0.312</v>
      </c>
      <c r="B14" s="15">
        <v>976.8</v>
      </c>
      <c r="C14" s="15">
        <v>127.6</v>
      </c>
      <c r="D14" s="15">
        <v>7.7899748950000003</v>
      </c>
      <c r="E14" s="40">
        <f t="shared" si="0"/>
        <v>262.86175312002075</v>
      </c>
      <c r="F14" s="40">
        <f t="shared" si="3"/>
        <v>1.2087754050259771</v>
      </c>
      <c r="G14" s="40">
        <f t="shared" si="2"/>
        <v>4.5985214306702854E-3</v>
      </c>
      <c r="I14" s="33">
        <v>2.242</v>
      </c>
      <c r="J14" s="34">
        <v>269.64999999999998</v>
      </c>
      <c r="K14" s="24">
        <v>4.1429999999999998</v>
      </c>
      <c r="L14" s="24">
        <v>262.05</v>
      </c>
      <c r="M14" s="10"/>
      <c r="N14" s="10"/>
    </row>
    <row r="15" spans="1:17" x14ac:dyDescent="0.2">
      <c r="A15" s="1">
        <v>0.33600000000000002</v>
      </c>
      <c r="B15" s="15">
        <v>954.6</v>
      </c>
      <c r="C15" s="15">
        <v>121.8</v>
      </c>
      <c r="D15" s="15">
        <v>7.7951488729999996</v>
      </c>
      <c r="E15" s="40">
        <f t="shared" si="0"/>
        <v>262.79841825569594</v>
      </c>
      <c r="F15" s="40">
        <f t="shared" si="3"/>
        <v>1.2395797266544222</v>
      </c>
      <c r="G15" s="40">
        <f t="shared" si="2"/>
        <v>4.7168462233602325E-3</v>
      </c>
      <c r="I15" s="33">
        <v>2.4489999999999998</v>
      </c>
      <c r="J15" s="34">
        <v>270.05</v>
      </c>
      <c r="K15" s="24">
        <v>4.2569999999999997</v>
      </c>
      <c r="L15" s="24">
        <v>262.05</v>
      </c>
      <c r="M15" s="10"/>
      <c r="N15" s="10"/>
    </row>
    <row r="16" spans="1:17" x14ac:dyDescent="0.2">
      <c r="A16" s="1">
        <v>0.36</v>
      </c>
      <c r="B16" s="15">
        <v>928</v>
      </c>
      <c r="C16" s="15">
        <v>114.4</v>
      </c>
      <c r="D16" s="15">
        <v>7.7830733719999996</v>
      </c>
      <c r="E16" s="40">
        <f t="shared" si="0"/>
        <v>262.94597913587467</v>
      </c>
      <c r="F16" s="40">
        <f t="shared" si="3"/>
        <v>1.266903646668196</v>
      </c>
      <c r="G16" s="40">
        <f t="shared" si="2"/>
        <v>4.8181137845562426E-3</v>
      </c>
      <c r="I16" s="33">
        <v>2.661</v>
      </c>
      <c r="J16" s="34">
        <v>268.55</v>
      </c>
      <c r="K16" s="24">
        <v>5.1950000000000003</v>
      </c>
      <c r="L16" s="24">
        <v>255.85</v>
      </c>
      <c r="M16" s="10"/>
      <c r="N16" s="10"/>
    </row>
    <row r="17" spans="1:14" x14ac:dyDescent="0.2">
      <c r="A17" s="1">
        <v>0.38400000000000001</v>
      </c>
      <c r="B17" s="15">
        <v>901.8</v>
      </c>
      <c r="C17" s="15">
        <v>117.6</v>
      </c>
      <c r="D17" s="15">
        <v>7.7642942970000002</v>
      </c>
      <c r="E17" s="40">
        <f t="shared" si="0"/>
        <v>263.17366203949399</v>
      </c>
      <c r="F17" s="40">
        <f t="shared" si="3"/>
        <v>1.2384514407501843</v>
      </c>
      <c r="G17" s="40">
        <f t="shared" si="2"/>
        <v>4.705833521305533E-3</v>
      </c>
      <c r="I17" s="33">
        <v>2.879</v>
      </c>
      <c r="J17" s="34">
        <v>267.05</v>
      </c>
      <c r="K17" s="24">
        <v>5.59</v>
      </c>
      <c r="L17" s="24">
        <v>253.25</v>
      </c>
      <c r="M17" s="10"/>
      <c r="N17" s="10"/>
    </row>
    <row r="18" spans="1:14" x14ac:dyDescent="0.2">
      <c r="A18" s="1">
        <v>0.40799999999999997</v>
      </c>
      <c r="B18" s="15">
        <v>888.4</v>
      </c>
      <c r="C18" s="15">
        <v>115.2</v>
      </c>
      <c r="D18" s="15">
        <v>7.7374852970000001</v>
      </c>
      <c r="E18" s="40">
        <f t="shared" si="0"/>
        <v>263.49483883439524</v>
      </c>
      <c r="F18" s="40">
        <f t="shared" si="3"/>
        <v>1.2288511715872354</v>
      </c>
      <c r="G18" s="40">
        <f t="shared" si="2"/>
        <v>4.6636631556930047E-3</v>
      </c>
      <c r="I18" s="33">
        <v>3.0459999999999998</v>
      </c>
      <c r="J18" s="34">
        <v>265.85000000000002</v>
      </c>
      <c r="K18" s="24">
        <v>5.62</v>
      </c>
      <c r="L18" s="24">
        <v>252.65</v>
      </c>
      <c r="M18" s="10"/>
      <c r="N18" s="10"/>
    </row>
    <row r="19" spans="1:14" x14ac:dyDescent="0.2">
      <c r="A19" s="1">
        <v>0.432</v>
      </c>
      <c r="B19" s="15">
        <v>870</v>
      </c>
      <c r="C19" s="15">
        <v>110.6</v>
      </c>
      <c r="D19" s="15">
        <v>7.7080056780000001</v>
      </c>
      <c r="E19" s="40">
        <f t="shared" si="0"/>
        <v>263.84262569293344</v>
      </c>
      <c r="F19" s="40">
        <f t="shared" si="3"/>
        <v>1.2275955920026207</v>
      </c>
      <c r="G19" s="40">
        <f t="shared" si="2"/>
        <v>4.6527568802750118E-3</v>
      </c>
      <c r="I19" s="33">
        <v>3.1920000000000002</v>
      </c>
      <c r="J19" s="34">
        <v>264.45</v>
      </c>
      <c r="K19" s="24">
        <v>6.5720000000000001</v>
      </c>
      <c r="L19" s="24">
        <v>244.15</v>
      </c>
      <c r="M19" s="10"/>
      <c r="N19" s="10"/>
    </row>
    <row r="20" spans="1:14" x14ac:dyDescent="0.2">
      <c r="A20" s="1">
        <v>0.45600000000000002</v>
      </c>
      <c r="B20" s="15">
        <v>842.4</v>
      </c>
      <c r="C20" s="15">
        <v>109.8</v>
      </c>
      <c r="D20" s="15">
        <v>7.6911817039999999</v>
      </c>
      <c r="E20" s="40">
        <f t="shared" si="0"/>
        <v>264.03851472539253</v>
      </c>
      <c r="F20" s="40">
        <f t="shared" si="3"/>
        <v>1.2191865753196305</v>
      </c>
      <c r="G20" s="40">
        <f t="shared" si="2"/>
        <v>4.6174573303732558E-3</v>
      </c>
      <c r="I20" s="33">
        <v>3.3969999999999998</v>
      </c>
      <c r="J20" s="34">
        <v>264.45</v>
      </c>
      <c r="K20" s="24">
        <v>7.03</v>
      </c>
      <c r="L20" s="24">
        <v>240.05</v>
      </c>
      <c r="M20" s="10"/>
      <c r="N20" s="10"/>
    </row>
    <row r="21" spans="1:14" x14ac:dyDescent="0.2">
      <c r="A21" s="1">
        <v>0.48</v>
      </c>
      <c r="B21" s="15">
        <v>834.57142859999999</v>
      </c>
      <c r="C21" s="15">
        <v>107.7142857</v>
      </c>
      <c r="D21" s="15">
        <v>7.6651947419999997</v>
      </c>
      <c r="E21" s="40">
        <f t="shared" si="0"/>
        <v>264.33729757798841</v>
      </c>
      <c r="F21" s="40">
        <f xml:space="preserve"> E21^2*ABS(H$10/(LN(D21))^2-H$7)*SQRT(1/C21+1/B21)/(SQRT(11*7))</f>
        <v>1.0202114440816561</v>
      </c>
      <c r="G21" s="40">
        <f t="shared" si="2"/>
        <v>3.859506219627063E-3</v>
      </c>
      <c r="I21" s="33">
        <v>3.5019999999999998</v>
      </c>
      <c r="J21" s="34">
        <v>263.55</v>
      </c>
      <c r="K21" s="24">
        <v>7.22</v>
      </c>
      <c r="L21" s="24">
        <v>239.65</v>
      </c>
      <c r="M21" s="10"/>
      <c r="N21" s="10"/>
    </row>
    <row r="22" spans="1:14" x14ac:dyDescent="0.2">
      <c r="A22" s="1">
        <v>0.504</v>
      </c>
      <c r="B22" s="15">
        <v>819.85714289999999</v>
      </c>
      <c r="C22" s="15">
        <v>109.1428571</v>
      </c>
      <c r="D22" s="15">
        <v>7.6008750569999997</v>
      </c>
      <c r="E22" s="40">
        <f t="shared" si="0"/>
        <v>265.05626201963611</v>
      </c>
      <c r="F22" s="40">
        <f t="shared" ref="F22:F30" si="4" xml:space="preserve"> E22^2*ABS(H$10/(LN(D22))^2-H$7)*SQRT(1/C22+1/B22)/(SQRT(11*7))</f>
        <v>0.96586552079740307</v>
      </c>
      <c r="G22" s="40">
        <f t="shared" si="2"/>
        <v>3.6440018939294066E-3</v>
      </c>
      <c r="I22" s="33">
        <v>3.7629999999999999</v>
      </c>
      <c r="J22" s="34">
        <v>261.45</v>
      </c>
      <c r="K22" s="24">
        <v>8.3000000000000007</v>
      </c>
      <c r="L22" s="24">
        <v>232.65</v>
      </c>
      <c r="M22" s="10"/>
      <c r="N22" s="10"/>
    </row>
    <row r="23" spans="1:14" x14ac:dyDescent="0.2">
      <c r="A23" s="1">
        <v>0.52800000000000002</v>
      </c>
      <c r="B23" s="15">
        <v>801.85714289999999</v>
      </c>
      <c r="C23" s="15">
        <v>106.7142857</v>
      </c>
      <c r="D23" s="15">
        <v>7.5906761869999997</v>
      </c>
      <c r="E23" s="40">
        <f t="shared" si="0"/>
        <v>265.16748505691822</v>
      </c>
      <c r="F23" s="40">
        <f t="shared" si="4"/>
        <v>0.96866256116166594</v>
      </c>
      <c r="G23" s="40">
        <f t="shared" si="2"/>
        <v>3.6530216400918929E-3</v>
      </c>
      <c r="I23" s="33">
        <v>3.9830000000000001</v>
      </c>
      <c r="J23" s="34">
        <v>262.45</v>
      </c>
      <c r="K23" s="24">
        <v>8.4019999999999992</v>
      </c>
      <c r="L23" s="24">
        <v>232.05</v>
      </c>
      <c r="M23" s="10"/>
      <c r="N23" s="10"/>
    </row>
    <row r="24" spans="1:14" x14ac:dyDescent="0.2">
      <c r="A24" s="1">
        <v>0.55200000000000005</v>
      </c>
      <c r="B24" s="15">
        <v>793</v>
      </c>
      <c r="C24" s="15">
        <v>105.8571429</v>
      </c>
      <c r="D24" s="15">
        <v>7.598379027</v>
      </c>
      <c r="E24" s="40">
        <f t="shared" si="0"/>
        <v>265.08355417703399</v>
      </c>
      <c r="F24" s="40">
        <f t="shared" si="4"/>
        <v>0.97890926448335081</v>
      </c>
      <c r="G24" s="40">
        <f t="shared" si="2"/>
        <v>3.6928328787594038E-3</v>
      </c>
      <c r="I24" s="33">
        <v>4.1680000000000001</v>
      </c>
      <c r="J24" s="34">
        <v>261.14999999999998</v>
      </c>
      <c r="K24" s="24">
        <v>9.18</v>
      </c>
      <c r="L24" s="24">
        <v>225.45</v>
      </c>
      <c r="M24" s="10"/>
      <c r="N24" s="10"/>
    </row>
    <row r="25" spans="1:14" x14ac:dyDescent="0.2">
      <c r="A25" s="1">
        <v>0.57599999999999996</v>
      </c>
      <c r="B25" s="15">
        <v>785.42857140000001</v>
      </c>
      <c r="C25" s="15">
        <v>105.1428571</v>
      </c>
      <c r="D25" s="15">
        <v>7.5931970059999996</v>
      </c>
      <c r="E25" s="40">
        <f t="shared" si="0"/>
        <v>265.14006693476563</v>
      </c>
      <c r="F25" s="40">
        <f t="shared" si="4"/>
        <v>0.97823734536853224</v>
      </c>
      <c r="G25" s="40">
        <f t="shared" si="2"/>
        <v>3.689511572799049E-3</v>
      </c>
      <c r="I25" s="33">
        <v>5.0019999999999998</v>
      </c>
      <c r="J25" s="34">
        <v>255.25</v>
      </c>
      <c r="K25" s="24">
        <v>10.36</v>
      </c>
      <c r="L25" s="24">
        <v>215.85</v>
      </c>
      <c r="M25" s="10"/>
      <c r="N25" s="10"/>
    </row>
    <row r="26" spans="1:14" x14ac:dyDescent="0.2">
      <c r="A26" s="1">
        <v>0.6</v>
      </c>
      <c r="B26" s="15">
        <v>784.2857143</v>
      </c>
      <c r="C26" s="15">
        <v>103.8571429</v>
      </c>
      <c r="D26" s="15">
        <v>7.6133519569999999</v>
      </c>
      <c r="E26" s="40">
        <f t="shared" si="0"/>
        <v>264.91914349806945</v>
      </c>
      <c r="F26" s="40">
        <f t="shared" si="4"/>
        <v>0.99982267030764727</v>
      </c>
      <c r="G26" s="40">
        <f t="shared" si="2"/>
        <v>3.7740672761722607E-3</v>
      </c>
      <c r="I26" s="33">
        <v>5.4969999999999999</v>
      </c>
      <c r="J26" s="34">
        <v>251.45</v>
      </c>
      <c r="K26" s="24">
        <v>10.827</v>
      </c>
      <c r="L26" s="24">
        <v>211.45</v>
      </c>
      <c r="M26" s="10"/>
      <c r="N26" s="10"/>
    </row>
    <row r="27" spans="1:14" x14ac:dyDescent="0.2">
      <c r="A27" s="3">
        <v>0.624</v>
      </c>
      <c r="B27" s="15">
        <v>774.2857143</v>
      </c>
      <c r="C27" s="15">
        <v>104.5714286</v>
      </c>
      <c r="D27" s="15">
        <v>7.6185691130000004</v>
      </c>
      <c r="E27" s="40">
        <f t="shared" si="0"/>
        <v>264.86146774638854</v>
      </c>
      <c r="F27" s="40">
        <f t="shared" si="4"/>
        <v>1.0017052994862399</v>
      </c>
      <c r="G27" s="40">
        <f t="shared" si="2"/>
        <v>3.7819970870409799E-3</v>
      </c>
      <c r="I27" s="33">
        <v>5.6</v>
      </c>
      <c r="J27" s="34">
        <v>250.65</v>
      </c>
      <c r="K27" s="24">
        <v>11.324</v>
      </c>
      <c r="L27" s="24">
        <v>210.05</v>
      </c>
      <c r="M27" s="10"/>
      <c r="N27" s="10"/>
    </row>
    <row r="28" spans="1:14" x14ac:dyDescent="0.2">
      <c r="A28" s="5">
        <v>0.64800000000000002</v>
      </c>
      <c r="B28" s="15">
        <v>768.57142859999999</v>
      </c>
      <c r="C28" s="15">
        <v>101.7142857</v>
      </c>
      <c r="D28" s="15">
        <v>7.636332951</v>
      </c>
      <c r="E28" s="40">
        <f t="shared" si="0"/>
        <v>264.66360086528687</v>
      </c>
      <c r="F28" s="40">
        <f t="shared" si="4"/>
        <v>1.0286571761796908</v>
      </c>
      <c r="G28" s="40">
        <f t="shared" si="2"/>
        <v>3.8866590374219039E-3</v>
      </c>
      <c r="I28" s="33">
        <v>5.718</v>
      </c>
      <c r="J28" s="34">
        <v>249.65</v>
      </c>
      <c r="K28" s="24">
        <v>11.382</v>
      </c>
      <c r="L28" s="24">
        <v>209.85</v>
      </c>
      <c r="M28" s="10"/>
      <c r="N28" s="10"/>
    </row>
    <row r="29" spans="1:14" x14ac:dyDescent="0.2">
      <c r="A29" s="5">
        <v>0.67200000000000004</v>
      </c>
      <c r="B29" s="15">
        <v>771.85714289999999</v>
      </c>
      <c r="C29" s="15">
        <v>99</v>
      </c>
      <c r="D29" s="15">
        <v>7.6487557749999997</v>
      </c>
      <c r="E29" s="40">
        <f t="shared" si="0"/>
        <v>264.52387588391247</v>
      </c>
      <c r="F29" s="40">
        <f t="shared" si="4"/>
        <v>1.0507347032937946</v>
      </c>
      <c r="G29" s="40">
        <f t="shared" si="2"/>
        <v>3.9721733994057852E-3</v>
      </c>
      <c r="I29" s="33">
        <v>5.7629999999999999</v>
      </c>
      <c r="J29" s="34">
        <v>249.25</v>
      </c>
      <c r="K29" s="24">
        <v>11.74</v>
      </c>
      <c r="L29" s="24">
        <v>210.45</v>
      </c>
      <c r="M29" s="10"/>
      <c r="N29" s="10"/>
    </row>
    <row r="30" spans="1:14" x14ac:dyDescent="0.2">
      <c r="A30" s="1">
        <v>0.69599999999999995</v>
      </c>
      <c r="B30" s="15">
        <v>777.57142859999999</v>
      </c>
      <c r="C30" s="15">
        <v>99.571428569999995</v>
      </c>
      <c r="D30" s="15">
        <v>7.6615810470000003</v>
      </c>
      <c r="E30" s="40">
        <f t="shared" si="0"/>
        <v>264.37847505794588</v>
      </c>
      <c r="F30" s="40">
        <f t="shared" si="4"/>
        <v>1.0577831360231751</v>
      </c>
      <c r="G30" s="40">
        <f t="shared" si="2"/>
        <v>4.0010183725862425E-3</v>
      </c>
      <c r="I30" s="33">
        <v>5.99</v>
      </c>
      <c r="J30" s="34">
        <v>248.05</v>
      </c>
      <c r="K30" s="24">
        <v>12.161</v>
      </c>
      <c r="L30" s="24">
        <v>211.55</v>
      </c>
      <c r="M30" s="10"/>
      <c r="N30" s="10"/>
    </row>
    <row r="31" spans="1:14" x14ac:dyDescent="0.2">
      <c r="A31" s="1">
        <v>0.72</v>
      </c>
      <c r="B31" s="15">
        <v>768.33333330000005</v>
      </c>
      <c r="C31" s="15">
        <v>97.333333330000002</v>
      </c>
      <c r="D31" s="15">
        <v>7.6563952860000004</v>
      </c>
      <c r="E31" s="40">
        <f t="shared" si="0"/>
        <v>264.43740599044378</v>
      </c>
      <c r="F31" s="40">
        <f xml:space="preserve"> E31^2*ABS(H$10/(LN(D31))^2-H$7)*SQRT(1/C31+1/B31)/(SQRT(11*9))</f>
        <v>0.93931186951023793</v>
      </c>
      <c r="G31" s="40">
        <f t="shared" si="2"/>
        <v>3.5521142176995289E-3</v>
      </c>
      <c r="I31" s="33">
        <v>6.0359999999999996</v>
      </c>
      <c r="J31" s="34">
        <v>247.65</v>
      </c>
      <c r="K31" s="24">
        <v>13.54</v>
      </c>
      <c r="L31" s="24">
        <v>215.25</v>
      </c>
      <c r="M31" s="10"/>
      <c r="N31" s="10"/>
    </row>
    <row r="32" spans="1:14" x14ac:dyDescent="0.2">
      <c r="A32" s="1">
        <v>0.74399999999999999</v>
      </c>
      <c r="B32" s="15">
        <v>771</v>
      </c>
      <c r="C32" s="15">
        <v>98.777777779999994</v>
      </c>
      <c r="D32" s="15">
        <v>7.6370474799999997</v>
      </c>
      <c r="E32" s="40">
        <f t="shared" si="0"/>
        <v>264.65559418071541</v>
      </c>
      <c r="F32" s="40">
        <f t="shared" ref="F32:F40" si="5" xml:space="preserve"> E32^2*ABS(H$10/(LN(D32))^2-H$7)*SQRT(1/C32+1/B32)/(SQRT(11*9))</f>
        <v>0.91936416309248903</v>
      </c>
      <c r="G32" s="40">
        <f t="shared" si="2"/>
        <v>3.4738134515483448E-3</v>
      </c>
      <c r="I32" s="33">
        <v>6.9029999999999996</v>
      </c>
      <c r="J32" s="34">
        <v>240.35</v>
      </c>
      <c r="K32" s="24">
        <v>13.753</v>
      </c>
      <c r="L32" s="24">
        <v>216.05</v>
      </c>
      <c r="M32" s="10"/>
      <c r="N32" s="10"/>
    </row>
    <row r="33" spans="1:14" x14ac:dyDescent="0.2">
      <c r="A33" s="1">
        <v>0.76800000000000002</v>
      </c>
      <c r="B33" s="15">
        <v>775</v>
      </c>
      <c r="C33" s="15">
        <v>100.55555560000001</v>
      </c>
      <c r="D33" s="15">
        <v>7.6375222540000003</v>
      </c>
      <c r="E33" s="40">
        <f t="shared" si="0"/>
        <v>264.6502720525732</v>
      </c>
      <c r="F33" s="40">
        <f t="shared" si="5"/>
        <v>0.91219418330944191</v>
      </c>
      <c r="G33" s="40">
        <f t="shared" si="2"/>
        <v>3.4467910281544435E-3</v>
      </c>
      <c r="I33" s="33">
        <v>7.2</v>
      </c>
      <c r="J33" s="34">
        <v>237.85</v>
      </c>
      <c r="K33" s="24">
        <v>15.715</v>
      </c>
      <c r="L33" s="24">
        <v>214.55</v>
      </c>
      <c r="M33" s="10"/>
      <c r="N33" s="10"/>
    </row>
    <row r="34" spans="1:14" x14ac:dyDescent="0.2">
      <c r="A34" s="1">
        <v>0.79200000000000004</v>
      </c>
      <c r="B34" s="15">
        <v>781.22222220000003</v>
      </c>
      <c r="C34" s="15">
        <v>102.1111111</v>
      </c>
      <c r="D34" s="15">
        <v>7.6257420549999999</v>
      </c>
      <c r="E34" s="40">
        <f t="shared" si="0"/>
        <v>264.78184580948994</v>
      </c>
      <c r="F34" s="40">
        <f t="shared" si="5"/>
        <v>0.89734428177024883</v>
      </c>
      <c r="G34" s="40">
        <f t="shared" si="2"/>
        <v>3.3889947365042783E-3</v>
      </c>
      <c r="I34" s="33">
        <v>8.3979999999999997</v>
      </c>
      <c r="J34" s="34">
        <v>227.85</v>
      </c>
      <c r="K34" s="24">
        <v>16.079999999999998</v>
      </c>
      <c r="L34" s="24">
        <v>214.25</v>
      </c>
      <c r="M34" s="10"/>
      <c r="N34" s="10"/>
    </row>
    <row r="35" spans="1:14" x14ac:dyDescent="0.2">
      <c r="A35" s="1">
        <v>0.81599999999999995</v>
      </c>
      <c r="B35" s="15">
        <v>798</v>
      </c>
      <c r="C35" s="15">
        <v>104.55555560000001</v>
      </c>
      <c r="D35" s="15">
        <v>7.6009765050000002</v>
      </c>
      <c r="E35" s="40">
        <f t="shared" si="0"/>
        <v>265.05515178235942</v>
      </c>
      <c r="F35" s="40">
        <f t="shared" si="5"/>
        <v>0.86956302520939943</v>
      </c>
      <c r="G35" s="40">
        <f t="shared" si="2"/>
        <v>3.2806871300634448E-3</v>
      </c>
      <c r="I35" s="33">
        <v>9.1199999999999992</v>
      </c>
      <c r="J35" s="34">
        <v>222.85</v>
      </c>
      <c r="K35" s="24"/>
      <c r="L35" s="24"/>
      <c r="M35" s="10"/>
      <c r="N35" s="10"/>
    </row>
    <row r="36" spans="1:14" x14ac:dyDescent="0.2">
      <c r="A36" s="1">
        <v>0.84</v>
      </c>
      <c r="B36" s="15">
        <v>819.55555560000005</v>
      </c>
      <c r="C36" s="15">
        <v>110.55555560000001</v>
      </c>
      <c r="D36" s="15">
        <v>7.5954207519999999</v>
      </c>
      <c r="E36" s="40">
        <f t="shared" si="0"/>
        <v>265.11584039392437</v>
      </c>
      <c r="F36" s="40">
        <f t="shared" si="5"/>
        <v>0.84325775145421988</v>
      </c>
      <c r="G36" s="40">
        <f t="shared" si="2"/>
        <v>3.1807143254860178E-3</v>
      </c>
      <c r="I36" s="33">
        <v>10.148999999999999</v>
      </c>
      <c r="J36" s="34">
        <v>215.05</v>
      </c>
      <c r="K36" s="24"/>
      <c r="L36" s="24"/>
      <c r="M36" s="9"/>
      <c r="N36" s="9"/>
    </row>
    <row r="37" spans="1:14" x14ac:dyDescent="0.2">
      <c r="A37" s="1">
        <v>0.86399999999999999</v>
      </c>
      <c r="B37" s="15">
        <v>852.11111110000002</v>
      </c>
      <c r="C37" s="15">
        <v>116.1111111</v>
      </c>
      <c r="D37" s="15">
        <v>7.5892940400000004</v>
      </c>
      <c r="E37" s="40">
        <f t="shared" si="0"/>
        <v>265.1824979371155</v>
      </c>
      <c r="F37" s="40">
        <f t="shared" si="5"/>
        <v>0.81919636718508648</v>
      </c>
      <c r="G37" s="40">
        <f t="shared" si="2"/>
        <v>3.0891796161424952E-3</v>
      </c>
      <c r="I37" s="33">
        <v>10.3</v>
      </c>
      <c r="J37" s="34">
        <v>214.45</v>
      </c>
      <c r="K37" s="24"/>
      <c r="L37" s="24"/>
      <c r="M37" s="9"/>
      <c r="N37" s="9"/>
    </row>
    <row r="38" spans="1:14" x14ac:dyDescent="0.2">
      <c r="A38" s="1">
        <v>0.88800000000000001</v>
      </c>
      <c r="B38" s="15">
        <v>892.44444439999995</v>
      </c>
      <c r="C38" s="15">
        <v>120.44444439999999</v>
      </c>
      <c r="D38" s="15">
        <v>7.6013622319999996</v>
      </c>
      <c r="E38" s="40">
        <f t="shared" si="0"/>
        <v>265.05092972319579</v>
      </c>
      <c r="F38" s="40">
        <f t="shared" si="5"/>
        <v>0.81184288033787233</v>
      </c>
      <c r="G38" s="40">
        <f t="shared" si="2"/>
        <v>3.0629693741716551E-3</v>
      </c>
      <c r="I38" s="33">
        <v>11.122999999999999</v>
      </c>
      <c r="J38" s="34">
        <v>209.25</v>
      </c>
      <c r="M38" s="9"/>
      <c r="N38" s="9"/>
    </row>
    <row r="39" spans="1:14" x14ac:dyDescent="0.2">
      <c r="A39" s="1">
        <v>0.91200000000000003</v>
      </c>
      <c r="B39" s="15">
        <v>955.55555560000005</v>
      </c>
      <c r="C39" s="15">
        <v>128.66666670000001</v>
      </c>
      <c r="D39" s="15">
        <v>7.6145007509999996</v>
      </c>
      <c r="E39" s="40">
        <f t="shared" si="0"/>
        <v>264.90646071166714</v>
      </c>
      <c r="F39" s="40">
        <f t="shared" si="5"/>
        <v>0.79370761364483433</v>
      </c>
      <c r="G39" s="40">
        <f t="shared" si="2"/>
        <v>2.9961806575519185E-3</v>
      </c>
      <c r="I39" s="33">
        <v>11.179</v>
      </c>
      <c r="J39" s="34">
        <v>209.05</v>
      </c>
      <c r="M39" s="9"/>
      <c r="N39" s="9"/>
    </row>
    <row r="40" spans="1:14" x14ac:dyDescent="0.2">
      <c r="A40" s="1">
        <v>0.93600000000000005</v>
      </c>
      <c r="B40" s="15">
        <v>1040</v>
      </c>
      <c r="C40" s="15">
        <v>138.2222222</v>
      </c>
      <c r="D40" s="15">
        <v>7.6412322320000001</v>
      </c>
      <c r="E40" s="40">
        <f t="shared" si="0"/>
        <v>264.60862821345813</v>
      </c>
      <c r="F40" s="40">
        <f t="shared" si="5"/>
        <v>0.78135242996371868</v>
      </c>
      <c r="G40" s="40">
        <f t="shared" si="2"/>
        <v>2.9528607409332343E-3</v>
      </c>
      <c r="I40" s="33">
        <v>11.589</v>
      </c>
      <c r="J40" s="34">
        <v>209.35</v>
      </c>
    </row>
    <row r="41" spans="1:14" x14ac:dyDescent="0.2">
      <c r="A41" s="1">
        <v>0.96</v>
      </c>
      <c r="B41" s="15">
        <v>1185.4545450000001</v>
      </c>
      <c r="C41" s="15">
        <v>153</v>
      </c>
      <c r="D41" s="15">
        <v>7.6728629770000003</v>
      </c>
      <c r="E41" s="40">
        <f t="shared" si="0"/>
        <v>264.24961761737922</v>
      </c>
      <c r="F41" s="40">
        <f xml:space="preserve"> E41^2*ABS(H$10/(LN(D41))^2-H$7)*SQRT(1/C41+1/B41)/(SQRT(11*11))</f>
        <v>0.68674232483498054</v>
      </c>
      <c r="G41" s="40">
        <f t="shared" si="2"/>
        <v>2.5988394270047743E-3</v>
      </c>
      <c r="I41" s="33">
        <v>11.68</v>
      </c>
      <c r="J41" s="34">
        <v>209.45</v>
      </c>
    </row>
    <row r="42" spans="1:14" x14ac:dyDescent="0.2">
      <c r="A42" s="1">
        <v>0.98399999999999999</v>
      </c>
      <c r="B42" s="15">
        <v>1307.727273</v>
      </c>
      <c r="C42" s="15">
        <v>167.0909091</v>
      </c>
      <c r="D42" s="15">
        <v>7.7272193529999997</v>
      </c>
      <c r="E42" s="40">
        <f t="shared" si="0"/>
        <v>263.61659996511838</v>
      </c>
      <c r="F42" s="40">
        <f t="shared" ref="F42:F50" si="6" xml:space="preserve"> E42^2*ABS(H$10/(LN(D42))^2-H$7)*SQRT(1/C42+1/B42)/(SQRT(11*11))</f>
        <v>0.68256742980967955</v>
      </c>
      <c r="G42" s="40">
        <f t="shared" si="2"/>
        <v>2.5892429759734269E-3</v>
      </c>
      <c r="I42" s="33">
        <v>11.898999999999999</v>
      </c>
      <c r="J42" s="34">
        <v>209.05</v>
      </c>
    </row>
    <row r="43" spans="1:14" x14ac:dyDescent="0.2">
      <c r="A43" s="1">
        <v>1.008</v>
      </c>
      <c r="B43" s="15">
        <v>1458.4545450000001</v>
      </c>
      <c r="C43" s="15">
        <v>183.72727269999999</v>
      </c>
      <c r="D43" s="15">
        <v>7.8019848520000004</v>
      </c>
      <c r="E43" s="40">
        <f t="shared" si="0"/>
        <v>262.71448847132393</v>
      </c>
      <c r="F43" s="40">
        <f t="shared" si="6"/>
        <v>0.68287089914533095</v>
      </c>
      <c r="G43" s="40">
        <f t="shared" si="2"/>
        <v>2.5992890727831643E-3</v>
      </c>
      <c r="I43" s="33">
        <v>12.061</v>
      </c>
      <c r="J43" s="34">
        <v>210.15</v>
      </c>
    </row>
    <row r="44" spans="1:14" x14ac:dyDescent="0.2">
      <c r="A44" s="1">
        <v>1.032</v>
      </c>
      <c r="B44" s="15">
        <v>1631.727273</v>
      </c>
      <c r="C44" s="15">
        <v>207.81818179999999</v>
      </c>
      <c r="D44" s="15">
        <v>7.8721761130000001</v>
      </c>
      <c r="E44" s="40">
        <f t="shared" si="0"/>
        <v>261.83669705890389</v>
      </c>
      <c r="F44" s="40">
        <f t="shared" si="6"/>
        <v>0.66982672128439413</v>
      </c>
      <c r="G44" s="40">
        <f t="shared" si="2"/>
        <v>2.558185039791069E-3</v>
      </c>
      <c r="I44" s="33">
        <v>12.468999999999999</v>
      </c>
      <c r="J44" s="34">
        <v>212.75</v>
      </c>
    </row>
    <row r="45" spans="1:14" x14ac:dyDescent="0.2">
      <c r="A45" s="1">
        <v>1.056</v>
      </c>
      <c r="B45" s="15">
        <v>1817.181818</v>
      </c>
      <c r="C45" s="15">
        <v>228.72727269999999</v>
      </c>
      <c r="D45" s="15">
        <v>7.9408502739999998</v>
      </c>
      <c r="E45" s="40">
        <f t="shared" si="0"/>
        <v>260.95109579323554</v>
      </c>
      <c r="F45" s="40">
        <f t="shared" si="6"/>
        <v>0.66241217381143924</v>
      </c>
      <c r="G45" s="40">
        <f t="shared" si="2"/>
        <v>2.5384533136289305E-3</v>
      </c>
      <c r="I45" s="33">
        <v>12.576000000000001</v>
      </c>
      <c r="J45" s="34">
        <v>213.45</v>
      </c>
    </row>
    <row r="46" spans="1:14" x14ac:dyDescent="0.2">
      <c r="A46" s="1">
        <v>1.08</v>
      </c>
      <c r="B46" s="15">
        <v>2019.727273</v>
      </c>
      <c r="C46" s="15">
        <v>253.0909091</v>
      </c>
      <c r="D46" s="15">
        <v>7.995541706</v>
      </c>
      <c r="E46" s="40">
        <f t="shared" si="0"/>
        <v>260.22818365982351</v>
      </c>
      <c r="F46" s="40">
        <f t="shared" si="6"/>
        <v>0.6472530835056457</v>
      </c>
      <c r="G46" s="40">
        <f t="shared" si="2"/>
        <v>2.4872520508837366E-3</v>
      </c>
      <c r="I46" s="33">
        <v>13.47</v>
      </c>
      <c r="J46" s="34">
        <v>214.25</v>
      </c>
    </row>
    <row r="47" spans="1:14" x14ac:dyDescent="0.2">
      <c r="A47" s="1">
        <v>1.1040000000000001</v>
      </c>
      <c r="B47" s="15">
        <v>2254</v>
      </c>
      <c r="C47" s="15">
        <v>281.36363640000002</v>
      </c>
      <c r="D47" s="15">
        <v>8.0227608210000003</v>
      </c>
      <c r="E47" s="40">
        <f t="shared" si="0"/>
        <v>259.86290301894411</v>
      </c>
      <c r="F47" s="40">
        <f t="shared" si="6"/>
        <v>0.62185853115524747</v>
      </c>
      <c r="G47" s="40">
        <f t="shared" si="2"/>
        <v>2.3930254142889868E-3</v>
      </c>
      <c r="I47" s="33">
        <v>14.321999999999999</v>
      </c>
      <c r="J47" s="34">
        <v>217.05</v>
      </c>
    </row>
    <row r="48" spans="1:14" x14ac:dyDescent="0.2">
      <c r="A48" s="1">
        <v>1.1279999999999999</v>
      </c>
      <c r="B48" s="15">
        <v>2522.5454549999999</v>
      </c>
      <c r="C48" s="15">
        <v>309.09090909999998</v>
      </c>
      <c r="D48" s="15">
        <v>8.0417515609999999</v>
      </c>
      <c r="E48" s="40">
        <f t="shared" si="0"/>
        <v>259.60596696272228</v>
      </c>
      <c r="F48" s="40">
        <f t="shared" si="6"/>
        <v>0.59801735399440425</v>
      </c>
      <c r="G48" s="40">
        <f t="shared" si="2"/>
        <v>2.303557814910609E-3</v>
      </c>
      <c r="I48" s="33">
        <v>15.201000000000001</v>
      </c>
      <c r="J48" s="34">
        <v>216.75</v>
      </c>
    </row>
    <row r="49" spans="1:10" x14ac:dyDescent="0.2">
      <c r="A49" s="1">
        <v>1.1519999999999999</v>
      </c>
      <c r="B49" s="15">
        <v>2812.272727</v>
      </c>
      <c r="C49" s="15">
        <v>343.72727270000001</v>
      </c>
      <c r="D49" s="15">
        <v>8.0494544099999992</v>
      </c>
      <c r="E49" s="40">
        <f t="shared" si="0"/>
        <v>259.50127381152299</v>
      </c>
      <c r="F49" s="40">
        <f t="shared" si="6"/>
        <v>0.5690339079280281</v>
      </c>
      <c r="G49" s="40">
        <f t="shared" si="2"/>
        <v>2.192798129928719E-3</v>
      </c>
      <c r="I49" s="33">
        <v>16.03</v>
      </c>
      <c r="J49" s="34">
        <v>216.45</v>
      </c>
    </row>
    <row r="50" spans="1:10" x14ac:dyDescent="0.2">
      <c r="A50" s="1">
        <v>1.1759999999999999</v>
      </c>
      <c r="B50" s="15">
        <v>3118.090909</v>
      </c>
      <c r="C50" s="15">
        <v>381.09090909999998</v>
      </c>
      <c r="D50" s="15">
        <v>8.0621693959999998</v>
      </c>
      <c r="E50" s="40">
        <f t="shared" si="0"/>
        <v>259.32786526515901</v>
      </c>
      <c r="F50" s="40">
        <f t="shared" si="6"/>
        <v>0.54356913850280331</v>
      </c>
      <c r="G50" s="40">
        <f t="shared" si="2"/>
        <v>2.0960691514851737E-3</v>
      </c>
    </row>
    <row r="51" spans="1:10" x14ac:dyDescent="0.2">
      <c r="A51" s="1">
        <v>1.2</v>
      </c>
      <c r="B51" s="15">
        <v>3465.3076919999999</v>
      </c>
      <c r="C51" s="15">
        <v>426.46153850000002</v>
      </c>
      <c r="D51" s="15">
        <v>8.0685162439999996</v>
      </c>
      <c r="E51" s="40">
        <f t="shared" si="0"/>
        <v>259.24103276766738</v>
      </c>
      <c r="F51" s="40">
        <f xml:space="preserve"> E51^2*ABS(H$10/(LN(D51))^2-H$7)*SQRT(1/C51+1/B51)/(SQRT(11*13))</f>
        <v>0.47420282926740681</v>
      </c>
      <c r="G51" s="40">
        <f t="shared" si="2"/>
        <v>1.8291966522614067E-3</v>
      </c>
    </row>
    <row r="52" spans="1:10" x14ac:dyDescent="0.2">
      <c r="A52" s="1">
        <v>1.224</v>
      </c>
      <c r="B52" s="15">
        <v>3794.0769230000001</v>
      </c>
      <c r="C52" s="15">
        <v>471.46153850000002</v>
      </c>
      <c r="D52" s="15">
        <v>8.0664396830000005</v>
      </c>
      <c r="E52" s="40">
        <f t="shared" si="0"/>
        <v>259.26946251684552</v>
      </c>
      <c r="F52" s="40">
        <f t="shared" ref="F52:F60" si="7" xml:space="preserve"> E52^2*ABS(H$10/(LN(D52))^2-H$7)*SQRT(1/C52+1/B52)/(SQRT(11*13))</f>
        <v>0.45082222803145838</v>
      </c>
      <c r="G52" s="40">
        <f t="shared" si="2"/>
        <v>1.7388173048037507E-3</v>
      </c>
    </row>
    <row r="53" spans="1:10" x14ac:dyDescent="0.2">
      <c r="A53" s="1">
        <v>1.248</v>
      </c>
      <c r="B53" s="15">
        <v>4127.6923079999997</v>
      </c>
      <c r="C53" s="15">
        <v>513.69230770000001</v>
      </c>
      <c r="D53" s="15">
        <v>8.0608189859999992</v>
      </c>
      <c r="E53" s="40">
        <f t="shared" si="0"/>
        <v>259.3463171119497</v>
      </c>
      <c r="F53" s="40">
        <f t="shared" si="7"/>
        <v>0.43083112506969096</v>
      </c>
      <c r="G53" s="40">
        <f t="shared" si="2"/>
        <v>1.661219368246197E-3</v>
      </c>
    </row>
    <row r="54" spans="1:10" x14ac:dyDescent="0.2">
      <c r="A54" s="1">
        <v>1.272</v>
      </c>
      <c r="B54" s="15">
        <v>4477.3846149999999</v>
      </c>
      <c r="C54" s="15">
        <v>558.07692310000004</v>
      </c>
      <c r="D54" s="15">
        <v>8.0363345400000004</v>
      </c>
      <c r="E54" s="40">
        <f t="shared" si="0"/>
        <v>259.67942829527664</v>
      </c>
      <c r="F54" s="40">
        <f t="shared" si="7"/>
        <v>0.40873895307942587</v>
      </c>
      <c r="G54" s="40">
        <f t="shared" si="2"/>
        <v>1.5740136050155517E-3</v>
      </c>
    </row>
    <row r="55" spans="1:10" x14ac:dyDescent="0.2">
      <c r="A55" s="1">
        <v>1.296</v>
      </c>
      <c r="B55" s="15">
        <v>4813.3846149999999</v>
      </c>
      <c r="C55" s="15">
        <v>602.30769229999999</v>
      </c>
      <c r="D55" s="15">
        <v>8.0046321079999991</v>
      </c>
      <c r="E55" s="40">
        <f t="shared" si="0"/>
        <v>260.10658680167347</v>
      </c>
      <c r="F55" s="40">
        <f t="shared" si="7"/>
        <v>0.38763185459692329</v>
      </c>
      <c r="G55" s="40">
        <f t="shared" si="2"/>
        <v>1.490280808968846E-3</v>
      </c>
    </row>
    <row r="56" spans="1:10" x14ac:dyDescent="0.2">
      <c r="A56" s="1">
        <v>1.32</v>
      </c>
      <c r="B56" s="15">
        <v>5162.6153850000001</v>
      </c>
      <c r="C56" s="15">
        <v>644.15384619999998</v>
      </c>
      <c r="D56" s="15">
        <v>7.9703191819999999</v>
      </c>
      <c r="E56" s="40">
        <f t="shared" si="0"/>
        <v>260.56344560389095</v>
      </c>
      <c r="F56" s="40">
        <f t="shared" si="7"/>
        <v>0.36845632778188614</v>
      </c>
      <c r="G56" s="40">
        <f t="shared" si="2"/>
        <v>1.414075281849067E-3</v>
      </c>
    </row>
    <row r="57" spans="1:10" x14ac:dyDescent="0.2">
      <c r="A57" s="1">
        <v>1.3440000000000001</v>
      </c>
      <c r="B57" s="15">
        <v>5532.2307689999998</v>
      </c>
      <c r="C57" s="15">
        <v>695.23076920000005</v>
      </c>
      <c r="D57" s="15">
        <v>7.9373264570000002</v>
      </c>
      <c r="E57" s="40">
        <f t="shared" si="0"/>
        <v>260.99715089983101</v>
      </c>
      <c r="F57" s="40">
        <f t="shared" si="7"/>
        <v>0.3488240342318159</v>
      </c>
      <c r="G57" s="40">
        <f t="shared" si="2"/>
        <v>1.3365051420262141E-3</v>
      </c>
    </row>
    <row r="58" spans="1:10" x14ac:dyDescent="0.2">
      <c r="A58" s="1">
        <v>1.3680000000000001</v>
      </c>
      <c r="B58" s="15">
        <v>5917.2307689999998</v>
      </c>
      <c r="C58" s="15">
        <v>744.38461540000003</v>
      </c>
      <c r="D58" s="15">
        <v>7.9026142559999997</v>
      </c>
      <c r="E58" s="40">
        <f t="shared" si="0"/>
        <v>261.4473242062806</v>
      </c>
      <c r="F58" s="40">
        <f t="shared" si="7"/>
        <v>0.33090865877582537</v>
      </c>
      <c r="G58" s="40">
        <f t="shared" si="2"/>
        <v>1.2656800362383519E-3</v>
      </c>
    </row>
    <row r="59" spans="1:10" x14ac:dyDescent="0.2">
      <c r="A59" s="1">
        <v>1.3919999999999999</v>
      </c>
      <c r="B59" s="15">
        <v>6292.2307689999998</v>
      </c>
      <c r="C59" s="15">
        <v>797.30769229999999</v>
      </c>
      <c r="D59" s="15">
        <v>7.8627036029999999</v>
      </c>
      <c r="E59" s="40">
        <f t="shared" si="0"/>
        <v>261.95681924018845</v>
      </c>
      <c r="F59" s="40">
        <f t="shared" si="7"/>
        <v>0.31277936124341382</v>
      </c>
      <c r="G59" s="40">
        <f t="shared" si="2"/>
        <v>1.1940111433275044E-3</v>
      </c>
    </row>
    <row r="60" spans="1:10" x14ac:dyDescent="0.2">
      <c r="A60" s="1">
        <v>1.4159999999999999</v>
      </c>
      <c r="B60" s="15">
        <v>6655.6153850000001</v>
      </c>
      <c r="C60" s="15">
        <v>849.69230770000001</v>
      </c>
      <c r="D60" s="15">
        <v>7.819388397</v>
      </c>
      <c r="E60" s="40">
        <f t="shared" si="0"/>
        <v>262.49954104875792</v>
      </c>
      <c r="F60" s="40">
        <f t="shared" si="7"/>
        <v>0.29545073533943655</v>
      </c>
      <c r="G60" s="40">
        <f t="shared" si="2"/>
        <v>1.1255285786749552E-3</v>
      </c>
    </row>
    <row r="61" spans="1:10" x14ac:dyDescent="0.2">
      <c r="A61" s="1">
        <v>1.44</v>
      </c>
      <c r="B61" s="15">
        <v>6988.7333330000001</v>
      </c>
      <c r="C61" s="15">
        <v>895.46666670000002</v>
      </c>
      <c r="D61" s="15">
        <v>7.7767364309999998</v>
      </c>
      <c r="E61" s="40">
        <f t="shared" si="0"/>
        <v>263.0230558337592</v>
      </c>
      <c r="F61" s="40">
        <f xml:space="preserve"> E61^2*ABS(H$10/(LN(D61))^2-H$7)*SQRT(1/C61+1/B61)/(SQRT(11*15))</f>
        <v>0.26094611864059991</v>
      </c>
      <c r="G61" s="40">
        <f t="shared" si="2"/>
        <v>9.9210359264295059E-4</v>
      </c>
    </row>
    <row r="62" spans="1:10" x14ac:dyDescent="0.2">
      <c r="A62" s="1">
        <v>1.464</v>
      </c>
      <c r="B62" s="15">
        <v>7337.4</v>
      </c>
      <c r="C62" s="15">
        <v>945.2</v>
      </c>
      <c r="D62" s="15">
        <v>7.7279374059999997</v>
      </c>
      <c r="E62" s="40">
        <f t="shared" si="0"/>
        <v>263.60810574271062</v>
      </c>
      <c r="F62" s="40">
        <f t="shared" ref="F62:F70" si="8" xml:space="preserve"> E62^2*ABS(H$10/(LN(D62))^2-H$7)*SQRT(1/C62+1/B62)/(SQRT(11*15))</f>
        <v>0.24599453763183349</v>
      </c>
      <c r="G62" s="40">
        <f t="shared" si="2"/>
        <v>9.3318275224788232E-4</v>
      </c>
    </row>
    <row r="63" spans="1:10" x14ac:dyDescent="0.2">
      <c r="A63" s="1">
        <v>1.488</v>
      </c>
      <c r="B63" s="15">
        <v>7669.7333330000001</v>
      </c>
      <c r="C63" s="15">
        <v>1000.533333</v>
      </c>
      <c r="D63" s="15">
        <v>7.6793081819999998</v>
      </c>
      <c r="E63" s="40">
        <f t="shared" si="0"/>
        <v>264.17560672934604</v>
      </c>
      <c r="F63" s="40">
        <f t="shared" si="8"/>
        <v>0.23120079221590972</v>
      </c>
      <c r="G63" s="40">
        <f t="shared" si="2"/>
        <v>8.7517842800974516E-4</v>
      </c>
    </row>
    <row r="64" spans="1:10" x14ac:dyDescent="0.2">
      <c r="A64" s="1">
        <v>1.512</v>
      </c>
      <c r="B64" s="15">
        <v>8015.1333329999998</v>
      </c>
      <c r="C64" s="15">
        <v>1055.133333</v>
      </c>
      <c r="D64" s="15">
        <v>7.6283630349999996</v>
      </c>
      <c r="E64" s="40">
        <f t="shared" si="0"/>
        <v>264.75265871142477</v>
      </c>
      <c r="F64" s="40">
        <f t="shared" si="8"/>
        <v>0.21676445636674929</v>
      </c>
      <c r="G64" s="40">
        <f t="shared" si="2"/>
        <v>8.1874326558895223E-4</v>
      </c>
    </row>
    <row r="65" spans="1:7" x14ac:dyDescent="0.2">
      <c r="A65" s="1">
        <v>1.536</v>
      </c>
      <c r="B65" s="15">
        <v>8346.3333330000005</v>
      </c>
      <c r="C65" s="15">
        <v>1106</v>
      </c>
      <c r="D65" s="15">
        <v>7.5796949869999999</v>
      </c>
      <c r="E65" s="40">
        <f t="shared" si="0"/>
        <v>265.2863648203126</v>
      </c>
      <c r="F65" s="40">
        <f t="shared" si="8"/>
        <v>0.20362921295955205</v>
      </c>
      <c r="G65" s="40">
        <f t="shared" si="2"/>
        <v>7.6758265769700216E-4</v>
      </c>
    </row>
    <row r="66" spans="1:7" x14ac:dyDescent="0.2">
      <c r="A66" s="1">
        <v>1.56</v>
      </c>
      <c r="B66" s="15">
        <v>8686.8666670000002</v>
      </c>
      <c r="C66" s="15">
        <v>1154.8</v>
      </c>
      <c r="D66" s="15">
        <v>7.5365036710000002</v>
      </c>
      <c r="E66" s="40">
        <f t="shared" si="0"/>
        <v>265.74495460880837</v>
      </c>
      <c r="F66" s="40">
        <f t="shared" si="8"/>
        <v>0.1920183532517851</v>
      </c>
      <c r="G66" s="40">
        <f t="shared" si="2"/>
        <v>7.2256631752217837E-4</v>
      </c>
    </row>
    <row r="67" spans="1:7" x14ac:dyDescent="0.2">
      <c r="A67" s="1">
        <v>1.5840000000000001</v>
      </c>
      <c r="B67" s="15">
        <v>9007.7333330000001</v>
      </c>
      <c r="C67" s="15">
        <v>1204.5999999999999</v>
      </c>
      <c r="D67" s="15">
        <v>7.4937420540000002</v>
      </c>
      <c r="E67" s="40">
        <f t="shared" ref="E67:E130" si="9" xml:space="preserve"> (H$4+H$7*LN(D67)+H$10/LN(D67))^-1</f>
        <v>266.18441228732092</v>
      </c>
      <c r="F67" s="40">
        <f t="shared" si="8"/>
        <v>0.18081223445743694</v>
      </c>
      <c r="G67" s="40">
        <f t="shared" si="2"/>
        <v>6.7927431551576814E-4</v>
      </c>
    </row>
    <row r="68" spans="1:7" x14ac:dyDescent="0.2">
      <c r="A68" s="1">
        <v>1.6080000000000001</v>
      </c>
      <c r="B68" s="15">
        <v>9319.6666669999995</v>
      </c>
      <c r="C68" s="15">
        <v>1255.5999999999999</v>
      </c>
      <c r="D68" s="15">
        <v>7.4545809930000004</v>
      </c>
      <c r="E68" s="40">
        <f t="shared" si="9"/>
        <v>266.57363337214952</v>
      </c>
      <c r="F68" s="40">
        <f t="shared" si="8"/>
        <v>0.17050591442063828</v>
      </c>
      <c r="G68" s="40">
        <f t="shared" si="2"/>
        <v>6.3962032652570668E-4</v>
      </c>
    </row>
    <row r="69" spans="1:7" x14ac:dyDescent="0.2">
      <c r="A69" s="1">
        <v>1.6319999999999999</v>
      </c>
      <c r="B69" s="15">
        <v>9642.3333330000005</v>
      </c>
      <c r="C69" s="15">
        <v>1305</v>
      </c>
      <c r="D69" s="15">
        <v>7.4230634589999998</v>
      </c>
      <c r="E69" s="40">
        <f t="shared" si="9"/>
        <v>266.87736384081313</v>
      </c>
      <c r="F69" s="40">
        <f t="shared" si="8"/>
        <v>0.16191418523843545</v>
      </c>
      <c r="G69" s="40">
        <f t="shared" ref="G69:G132" si="10" xml:space="preserve"> F69/E69</f>
        <v>6.0669883315774182E-4</v>
      </c>
    </row>
    <row r="70" spans="1:7" x14ac:dyDescent="0.2">
      <c r="A70" s="1">
        <v>1.6559999999999999</v>
      </c>
      <c r="B70" s="15">
        <v>9957.2666669999999</v>
      </c>
      <c r="C70" s="15">
        <v>1353.5333330000001</v>
      </c>
      <c r="D70" s="15">
        <v>7.3960826900000001</v>
      </c>
      <c r="E70" s="40">
        <f t="shared" si="9"/>
        <v>267.13042068910556</v>
      </c>
      <c r="F70" s="40">
        <f t="shared" si="8"/>
        <v>0.15442790976837817</v>
      </c>
      <c r="G70" s="40">
        <f t="shared" si="10"/>
        <v>5.7809930209373652E-4</v>
      </c>
    </row>
    <row r="71" spans="1:7" x14ac:dyDescent="0.2">
      <c r="A71" s="1">
        <v>1.68</v>
      </c>
      <c r="B71" s="15">
        <v>10249.94118</v>
      </c>
      <c r="C71" s="15">
        <v>1393.058824</v>
      </c>
      <c r="D71" s="15">
        <v>7.3722992249999999</v>
      </c>
      <c r="E71" s="40">
        <f t="shared" si="9"/>
        <v>267.34803484033296</v>
      </c>
      <c r="F71" s="40">
        <f xml:space="preserve"> E71^2*ABS(H$10/(LN(D71))^2-H$7)*SQRT(1/C71+1/B71)/(SQRT(11*17))</f>
        <v>0.13917805299410974</v>
      </c>
      <c r="G71" s="40">
        <f t="shared" si="10"/>
        <v>5.205875295744381E-4</v>
      </c>
    </row>
    <row r="72" spans="1:7" x14ac:dyDescent="0.2">
      <c r="A72" s="1">
        <v>1.704</v>
      </c>
      <c r="B72" s="15">
        <v>10534.05882</v>
      </c>
      <c r="C72" s="15">
        <v>1436.294118</v>
      </c>
      <c r="D72" s="15">
        <v>7.3489832269999997</v>
      </c>
      <c r="E72" s="40">
        <f t="shared" si="9"/>
        <v>267.5562976257637</v>
      </c>
      <c r="F72" s="40">
        <f t="shared" ref="F72:F80" si="11" xml:space="preserve"> E72^2*ABS(H$10/(LN(D72))^2-H$7)*SQRT(1/C72+1/B72)/(SQRT(11*17))</f>
        <v>0.13336825494376525</v>
      </c>
      <c r="G72" s="40">
        <f t="shared" si="10"/>
        <v>4.9846800889101137E-4</v>
      </c>
    </row>
    <row r="73" spans="1:7" x14ac:dyDescent="0.2">
      <c r="A73" s="1">
        <v>1.728</v>
      </c>
      <c r="B73" s="15">
        <v>10808.70588</v>
      </c>
      <c r="C73" s="15">
        <v>1474.176471</v>
      </c>
      <c r="D73" s="15">
        <v>7.327434416</v>
      </c>
      <c r="E73" s="40">
        <f t="shared" si="9"/>
        <v>267.74421538011853</v>
      </c>
      <c r="F73" s="40">
        <f t="shared" si="11"/>
        <v>0.12820457549602229</v>
      </c>
      <c r="G73" s="40">
        <f t="shared" si="10"/>
        <v>4.7883228892175788E-4</v>
      </c>
    </row>
    <row r="74" spans="1:7" x14ac:dyDescent="0.2">
      <c r="A74" s="1">
        <v>1.752</v>
      </c>
      <c r="B74" s="15">
        <v>11076.588239999999</v>
      </c>
      <c r="C74" s="15">
        <v>1513.4117650000001</v>
      </c>
      <c r="D74" s="15">
        <v>7.3119138430000001</v>
      </c>
      <c r="E74" s="40">
        <f t="shared" si="9"/>
        <v>267.8768004060708</v>
      </c>
      <c r="F74" s="40">
        <f t="shared" si="11"/>
        <v>0.12407376941812626</v>
      </c>
      <c r="G74" s="40">
        <f t="shared" si="10"/>
        <v>4.6317474760802172E-4</v>
      </c>
    </row>
    <row r="75" spans="1:7" x14ac:dyDescent="0.2">
      <c r="A75" s="1">
        <v>1.776</v>
      </c>
      <c r="B75" s="15">
        <v>11340.470590000001</v>
      </c>
      <c r="C75" s="15">
        <v>1553.5882349999999</v>
      </c>
      <c r="D75" s="15">
        <v>7.2993886349999997</v>
      </c>
      <c r="E75" s="40">
        <f t="shared" si="9"/>
        <v>267.9820854167441</v>
      </c>
      <c r="F75" s="40">
        <f t="shared" si="11"/>
        <v>0.1204944053122798</v>
      </c>
      <c r="G75" s="40">
        <f t="shared" si="10"/>
        <v>4.4963604609948697E-4</v>
      </c>
    </row>
    <row r="76" spans="1:7" x14ac:dyDescent="0.2">
      <c r="A76" s="1">
        <v>1.8</v>
      </c>
      <c r="B76" s="15">
        <v>11591.82353</v>
      </c>
      <c r="C76" s="15">
        <v>1591.2352940000001</v>
      </c>
      <c r="D76" s="15">
        <v>7.2865069309999999</v>
      </c>
      <c r="E76" s="40">
        <f t="shared" si="9"/>
        <v>268.08875266307928</v>
      </c>
      <c r="F76" s="40">
        <f t="shared" si="11"/>
        <v>0.11704442456124592</v>
      </c>
      <c r="G76" s="40">
        <f t="shared" si="10"/>
        <v>4.3658834396660267E-4</v>
      </c>
    </row>
    <row r="77" spans="1:7" x14ac:dyDescent="0.2">
      <c r="A77" s="1">
        <v>1.8240000000000001</v>
      </c>
      <c r="B77" s="15">
        <v>11843.88235</v>
      </c>
      <c r="C77" s="15">
        <v>1630.058824</v>
      </c>
      <c r="D77" s="15">
        <v>7.2725264679999997</v>
      </c>
      <c r="E77" s="40">
        <f t="shared" si="9"/>
        <v>268.20264420984324</v>
      </c>
      <c r="F77" s="40">
        <f t="shared" si="11"/>
        <v>0.11346669318309878</v>
      </c>
      <c r="G77" s="40">
        <f t="shared" si="10"/>
        <v>4.2306329051074458E-4</v>
      </c>
    </row>
    <row r="78" spans="1:7" x14ac:dyDescent="0.2">
      <c r="A78" s="1">
        <v>1.8480000000000001</v>
      </c>
      <c r="B78" s="15">
        <v>12066.05882</v>
      </c>
      <c r="C78" s="15">
        <v>1666.4117650000001</v>
      </c>
      <c r="D78" s="15">
        <v>7.2604435369999996</v>
      </c>
      <c r="E78" s="40">
        <f t="shared" si="9"/>
        <v>268.29948810504027</v>
      </c>
      <c r="F78" s="40">
        <f t="shared" si="11"/>
        <v>0.11035712106643923</v>
      </c>
      <c r="G78" s="40">
        <f t="shared" si="10"/>
        <v>4.1132065456358233E-4</v>
      </c>
    </row>
    <row r="79" spans="1:7" x14ac:dyDescent="0.2">
      <c r="A79" s="1">
        <v>1.8720000000000001</v>
      </c>
      <c r="B79" s="15">
        <v>12279.352940000001</v>
      </c>
      <c r="C79" s="15">
        <v>1693.294118</v>
      </c>
      <c r="D79" s="15">
        <v>7.2465396560000004</v>
      </c>
      <c r="E79" s="40">
        <f t="shared" si="9"/>
        <v>268.40908189131449</v>
      </c>
      <c r="F79" s="40">
        <f t="shared" si="11"/>
        <v>0.10729662541384906</v>
      </c>
      <c r="G79" s="40">
        <f t="shared" si="10"/>
        <v>3.9975035366834617E-4</v>
      </c>
    </row>
    <row r="80" spans="1:7" x14ac:dyDescent="0.2">
      <c r="A80" s="1">
        <v>1.8959999999999999</v>
      </c>
      <c r="B80" s="15">
        <v>12463.588239999999</v>
      </c>
      <c r="C80" s="15">
        <v>1718.882353</v>
      </c>
      <c r="D80" s="15">
        <v>7.2329499420000003</v>
      </c>
      <c r="E80" s="40">
        <f t="shared" si="9"/>
        <v>268.51426961313615</v>
      </c>
      <c r="F80" s="40">
        <f t="shared" si="11"/>
        <v>0.1043741676957024</v>
      </c>
      <c r="G80" s="40">
        <f t="shared" si="10"/>
        <v>3.88709947691347E-4</v>
      </c>
    </row>
    <row r="81" spans="1:7" x14ac:dyDescent="0.2">
      <c r="A81" s="1">
        <v>1.92</v>
      </c>
      <c r="B81" s="15">
        <v>12597.421050000001</v>
      </c>
      <c r="C81" s="15">
        <v>1746.0526319999999</v>
      </c>
      <c r="D81" s="15">
        <v>7.2224925620000002</v>
      </c>
      <c r="E81" s="40">
        <f t="shared" si="9"/>
        <v>268.5938992547533</v>
      </c>
      <c r="F81" s="40">
        <f xml:space="preserve"> E81^2*ABS(H$10/(LN(D81))^2-H$7)*SQRT(1/C81+1/B81)/(SQRT(11*19))</f>
        <v>9.6444260506946641E-2</v>
      </c>
      <c r="G81" s="40">
        <f t="shared" si="10"/>
        <v>3.5907092742814737E-4</v>
      </c>
    </row>
    <row r="82" spans="1:7" x14ac:dyDescent="0.2">
      <c r="A82" s="1">
        <v>1.944</v>
      </c>
      <c r="B82" s="15">
        <v>12763.73684</v>
      </c>
      <c r="C82" s="15">
        <v>1771.736842</v>
      </c>
      <c r="D82" s="15">
        <v>7.2134753309999997</v>
      </c>
      <c r="E82" s="40">
        <f t="shared" si="9"/>
        <v>268.6616369616342</v>
      </c>
      <c r="F82" s="40">
        <f t="shared" ref="F82:F90" si="12" xml:space="preserve"> E82^2*ABS(H$10/(LN(D82))^2-H$7)*SQRT(1/C82+1/B82)/(SQRT(11*19))</f>
        <v>9.442406216324789E-2</v>
      </c>
      <c r="G82" s="40">
        <f t="shared" si="10"/>
        <v>3.5146090536451236E-4</v>
      </c>
    </row>
    <row r="83" spans="1:7" x14ac:dyDescent="0.2">
      <c r="A83" s="1">
        <v>1.968</v>
      </c>
      <c r="B83" s="15">
        <v>12898.631579999999</v>
      </c>
      <c r="C83" s="15">
        <v>1791.1578950000001</v>
      </c>
      <c r="D83" s="15">
        <v>7.2049141859999999</v>
      </c>
      <c r="E83" s="40">
        <f t="shared" si="9"/>
        <v>268.72514889991999</v>
      </c>
      <c r="F83" s="40">
        <f t="shared" si="12"/>
        <v>9.2653868844011139E-2</v>
      </c>
      <c r="G83" s="40">
        <f t="shared" si="10"/>
        <v>3.4479046424686424E-4</v>
      </c>
    </row>
    <row r="84" spans="1:7" x14ac:dyDescent="0.2">
      <c r="A84" s="1">
        <v>1.992</v>
      </c>
      <c r="B84" s="15">
        <v>13030.421050000001</v>
      </c>
      <c r="C84" s="15">
        <v>1815.0526319999999</v>
      </c>
      <c r="D84" s="15">
        <v>7.197184021</v>
      </c>
      <c r="E84" s="40">
        <f t="shared" si="9"/>
        <v>268.78182211720741</v>
      </c>
      <c r="F84" s="40">
        <f t="shared" si="12"/>
        <v>9.0924869723090301E-2</v>
      </c>
      <c r="G84" s="40">
        <f t="shared" si="10"/>
        <v>3.3828504103019581E-4</v>
      </c>
    </row>
    <row r="85" spans="1:7" x14ac:dyDescent="0.2">
      <c r="A85" s="1">
        <v>2.016</v>
      </c>
      <c r="B85" s="15">
        <v>13146.15789</v>
      </c>
      <c r="C85" s="15">
        <v>1833.6315790000001</v>
      </c>
      <c r="D85" s="15">
        <v>7.1873276009999998</v>
      </c>
      <c r="E85" s="40">
        <f t="shared" si="9"/>
        <v>268.85314922866837</v>
      </c>
      <c r="F85" s="40">
        <f t="shared" si="12"/>
        <v>8.9024598018074039E-2</v>
      </c>
      <c r="G85" s="40">
        <f t="shared" si="10"/>
        <v>3.3112722790669532E-4</v>
      </c>
    </row>
    <row r="86" spans="1:7" x14ac:dyDescent="0.2">
      <c r="A86" s="1">
        <v>2.04</v>
      </c>
      <c r="B86" s="15">
        <v>13264.10526</v>
      </c>
      <c r="C86" s="15">
        <v>1846.2105260000001</v>
      </c>
      <c r="D86" s="15">
        <v>7.1788397330000002</v>
      </c>
      <c r="E86" s="40">
        <f t="shared" si="9"/>
        <v>268.91372692875467</v>
      </c>
      <c r="F86" s="40">
        <f t="shared" si="12"/>
        <v>8.7462781837822981E-2</v>
      </c>
      <c r="G86" s="40">
        <f t="shared" si="10"/>
        <v>3.2524476469360431E-4</v>
      </c>
    </row>
    <row r="87" spans="1:7" x14ac:dyDescent="0.2">
      <c r="A87" s="1">
        <v>2.0640000000000001</v>
      </c>
      <c r="B87" s="15">
        <v>13352.368420000001</v>
      </c>
      <c r="C87" s="15">
        <v>1858.2105260000001</v>
      </c>
      <c r="D87" s="15">
        <v>7.172554259</v>
      </c>
      <c r="E87" s="40">
        <f t="shared" si="9"/>
        <v>268.95807831684334</v>
      </c>
      <c r="F87" s="40">
        <f t="shared" si="12"/>
        <v>8.6255382638104658E-2</v>
      </c>
      <c r="G87" s="40">
        <f t="shared" si="10"/>
        <v>3.2070195912276104E-4</v>
      </c>
    </row>
    <row r="88" spans="1:7" x14ac:dyDescent="0.2">
      <c r="A88" s="1">
        <v>2.0880000000000001</v>
      </c>
      <c r="B88" s="15">
        <v>13425.89474</v>
      </c>
      <c r="C88" s="15">
        <v>1872.0526319999999</v>
      </c>
      <c r="D88" s="15">
        <v>7.1664771790000001</v>
      </c>
      <c r="E88" s="40">
        <f t="shared" si="9"/>
        <v>269.00054591411327</v>
      </c>
      <c r="F88" s="40">
        <f t="shared" si="12"/>
        <v>8.5053305850333896E-2</v>
      </c>
      <c r="G88" s="40">
        <f t="shared" si="10"/>
        <v>3.1618265145636469E-4</v>
      </c>
    </row>
    <row r="89" spans="1:7" x14ac:dyDescent="0.2">
      <c r="A89" s="1">
        <v>2.1120000000000001</v>
      </c>
      <c r="B89" s="15">
        <v>13469.684209999999</v>
      </c>
      <c r="C89" s="15">
        <v>1882.3684209999999</v>
      </c>
      <c r="D89" s="15">
        <v>7.1599380740000003</v>
      </c>
      <c r="E89" s="40">
        <f t="shared" si="9"/>
        <v>269.04578592785731</v>
      </c>
      <c r="F89" s="40">
        <f t="shared" si="12"/>
        <v>8.3870335893069053E-2</v>
      </c>
      <c r="G89" s="40">
        <f t="shared" si="10"/>
        <v>3.1173257593991187E-4</v>
      </c>
    </row>
    <row r="90" spans="1:7" x14ac:dyDescent="0.2">
      <c r="A90" s="1">
        <v>2.1360000000000001</v>
      </c>
      <c r="B90" s="15">
        <v>13524.21053</v>
      </c>
      <c r="C90" s="15">
        <v>1893.263158</v>
      </c>
      <c r="D90" s="15">
        <v>7.156477379</v>
      </c>
      <c r="E90" s="40">
        <f t="shared" si="9"/>
        <v>269.06953606627809</v>
      </c>
      <c r="F90" s="40">
        <f t="shared" si="12"/>
        <v>8.3128950108351515E-2</v>
      </c>
      <c r="G90" s="40">
        <f t="shared" si="10"/>
        <v>3.0894969130907085E-4</v>
      </c>
    </row>
    <row r="91" spans="1:7" x14ac:dyDescent="0.2">
      <c r="A91" s="1">
        <v>2.16</v>
      </c>
      <c r="B91" s="15">
        <v>13515.28571</v>
      </c>
      <c r="C91" s="15">
        <v>1888.2380949999999</v>
      </c>
      <c r="D91" s="15">
        <v>7.1537997249999998</v>
      </c>
      <c r="E91" s="40">
        <f t="shared" si="9"/>
        <v>269.08782069183189</v>
      </c>
      <c r="F91" s="40">
        <f xml:space="preserve"> E91^2*ABS(H$10/(LN(D91))^2-H$7)*SQRT(1/C91+1/B91)/(SQRT(11*21))</f>
        <v>7.8791485820843984E-2</v>
      </c>
      <c r="G91" s="40">
        <f t="shared" si="10"/>
        <v>2.9280955792896534E-4</v>
      </c>
    </row>
    <row r="92" spans="1:7" x14ac:dyDescent="0.2">
      <c r="A92" s="1">
        <v>2.1840000000000002</v>
      </c>
      <c r="B92" s="15">
        <v>13544.42857</v>
      </c>
      <c r="C92" s="15">
        <v>1895.4761900000001</v>
      </c>
      <c r="D92" s="15">
        <v>7.1506409319999999</v>
      </c>
      <c r="E92" s="40">
        <f t="shared" si="9"/>
        <v>269.10928776538719</v>
      </c>
      <c r="F92" s="40">
        <f t="shared" ref="F92:F100" si="13" xml:space="preserve"> E92^2*ABS(H$10/(LN(D92))^2-H$7)*SQRT(1/C92+1/B92)/(SQRT(11*21))</f>
        <v>7.8206301324730235E-2</v>
      </c>
      <c r="G92" s="40">
        <f t="shared" si="10"/>
        <v>2.9061167666911389E-4</v>
      </c>
    </row>
    <row r="93" spans="1:7" x14ac:dyDescent="0.2">
      <c r="A93" s="1">
        <v>2.2080000000000002</v>
      </c>
      <c r="B93" s="15">
        <v>13546.809520000001</v>
      </c>
      <c r="C93" s="15">
        <v>1898.0476189999999</v>
      </c>
      <c r="D93" s="15">
        <v>7.1490356589999999</v>
      </c>
      <c r="E93" s="40">
        <f t="shared" si="9"/>
        <v>269.1201543194731</v>
      </c>
      <c r="F93" s="40">
        <f t="shared" si="13"/>
        <v>7.7933871756865877E-2</v>
      </c>
      <c r="G93" s="40">
        <f t="shared" si="10"/>
        <v>2.8958764516889515E-4</v>
      </c>
    </row>
    <row r="94" spans="1:7" x14ac:dyDescent="0.2">
      <c r="A94" s="1">
        <v>2.2320000000000002</v>
      </c>
      <c r="B94" s="15">
        <v>13537.619049999999</v>
      </c>
      <c r="C94" s="15">
        <v>1898.857143</v>
      </c>
      <c r="D94" s="15">
        <v>7.1482884120000003</v>
      </c>
      <c r="E94" s="40">
        <f t="shared" si="9"/>
        <v>269.12520278688652</v>
      </c>
      <c r="F94" s="40">
        <f t="shared" si="13"/>
        <v>7.7817720533227094E-2</v>
      </c>
      <c r="G94" s="40">
        <f t="shared" si="10"/>
        <v>2.8915062479246506E-4</v>
      </c>
    </row>
    <row r="95" spans="1:7" x14ac:dyDescent="0.2">
      <c r="A95" s="1">
        <v>2.2559999999999998</v>
      </c>
      <c r="B95" s="15">
        <v>13534.952380000001</v>
      </c>
      <c r="C95" s="15">
        <v>1895.380952</v>
      </c>
      <c r="D95" s="15">
        <v>7.151361681</v>
      </c>
      <c r="E95" s="40">
        <f t="shared" si="9"/>
        <v>269.10439941107313</v>
      </c>
      <c r="F95" s="40">
        <f t="shared" si="13"/>
        <v>7.8312460164858877E-2</v>
      </c>
      <c r="G95" s="40">
        <f t="shared" si="10"/>
        <v>2.91011445135209E-4</v>
      </c>
    </row>
    <row r="96" spans="1:7" x14ac:dyDescent="0.2">
      <c r="A96" s="1">
        <v>2.2799999999999998</v>
      </c>
      <c r="B96" s="15">
        <v>13516.380950000001</v>
      </c>
      <c r="C96" s="15">
        <v>1893.0476189999999</v>
      </c>
      <c r="D96" s="15">
        <v>7.1574520169999998</v>
      </c>
      <c r="E96" s="40">
        <f t="shared" si="9"/>
        <v>269.06286079353396</v>
      </c>
      <c r="F96" s="40">
        <f t="shared" si="13"/>
        <v>7.9214510611044439E-2</v>
      </c>
      <c r="G96" s="40">
        <f t="shared" si="10"/>
        <v>2.9440893617729683E-4</v>
      </c>
    </row>
    <row r="97" spans="1:7" x14ac:dyDescent="0.2">
      <c r="A97" s="1">
        <v>2.3039999999999998</v>
      </c>
      <c r="B97" s="15">
        <v>13486.14286</v>
      </c>
      <c r="C97" s="15">
        <v>1886.2380949999999</v>
      </c>
      <c r="D97" s="15">
        <v>7.1635391930000001</v>
      </c>
      <c r="E97" s="40">
        <f t="shared" si="9"/>
        <v>269.02093068233592</v>
      </c>
      <c r="F97" s="40">
        <f t="shared" si="13"/>
        <v>8.0202201495972333E-2</v>
      </c>
      <c r="G97" s="40">
        <f t="shared" si="10"/>
        <v>2.9812625096697898E-4</v>
      </c>
    </row>
    <row r="98" spans="1:7" x14ac:dyDescent="0.2">
      <c r="A98" s="1">
        <v>2.3279999999999998</v>
      </c>
      <c r="B98" s="15">
        <v>13454.2381</v>
      </c>
      <c r="C98" s="15">
        <v>1877</v>
      </c>
      <c r="D98" s="15">
        <v>7.1717826699999998</v>
      </c>
      <c r="E98" s="40">
        <f t="shared" si="9"/>
        <v>268.96349286931166</v>
      </c>
      <c r="F98" s="40">
        <f t="shared" si="13"/>
        <v>8.1538303221073888E-2</v>
      </c>
      <c r="G98" s="40">
        <f t="shared" si="10"/>
        <v>3.0315751164301335E-4</v>
      </c>
    </row>
    <row r="99" spans="1:7" x14ac:dyDescent="0.2">
      <c r="A99" s="1">
        <v>2.3519999999999999</v>
      </c>
      <c r="B99" s="15">
        <v>13416.952380000001</v>
      </c>
      <c r="C99" s="15">
        <v>1872.9523810000001</v>
      </c>
      <c r="D99" s="15">
        <v>7.1808994569999998</v>
      </c>
      <c r="E99" s="40">
        <f t="shared" si="9"/>
        <v>268.89909897736413</v>
      </c>
      <c r="F99" s="40">
        <f t="shared" si="13"/>
        <v>8.2898641427800804E-2</v>
      </c>
      <c r="G99" s="40">
        <f t="shared" si="10"/>
        <v>3.0828902641573814E-4</v>
      </c>
    </row>
    <row r="100" spans="1:7" x14ac:dyDescent="0.2">
      <c r="A100" s="1">
        <v>2.3759999999999999</v>
      </c>
      <c r="B100" s="15">
        <v>13357.095240000001</v>
      </c>
      <c r="C100" s="15">
        <v>1857.857143</v>
      </c>
      <c r="D100" s="15">
        <v>7.1918454150000004</v>
      </c>
      <c r="E100" s="40">
        <f t="shared" si="9"/>
        <v>268.82058607478285</v>
      </c>
      <c r="F100" s="40">
        <f t="shared" si="13"/>
        <v>8.4738052622909052E-2</v>
      </c>
      <c r="G100" s="40">
        <f t="shared" si="10"/>
        <v>3.1522159020714241E-4</v>
      </c>
    </row>
    <row r="101" spans="1:7" x14ac:dyDescent="0.2">
      <c r="A101" s="1">
        <v>2.4</v>
      </c>
      <c r="B101" s="15">
        <v>13271.391299999999</v>
      </c>
      <c r="C101" s="15">
        <v>1840.608696</v>
      </c>
      <c r="D101" s="15">
        <v>7.2045252770000001</v>
      </c>
      <c r="E101" s="40">
        <f t="shared" si="9"/>
        <v>268.72801548072601</v>
      </c>
      <c r="F101" s="40">
        <f xml:space="preserve"> E101^2*ABS(H$10/(LN(D101))^2-H$7)*SQRT(1/C101+1/B101)/(SQRT(11*23))</f>
        <v>8.3015770523838198E-2</v>
      </c>
      <c r="G101" s="40">
        <f t="shared" si="10"/>
        <v>3.0892116095648515E-4</v>
      </c>
    </row>
    <row r="102" spans="1:7" x14ac:dyDescent="0.2">
      <c r="A102" s="1">
        <v>2.4239999999999999</v>
      </c>
      <c r="B102" s="15">
        <v>13195.21739</v>
      </c>
      <c r="C102" s="15">
        <v>1826.4347829999999</v>
      </c>
      <c r="D102" s="15">
        <v>7.2153486930000001</v>
      </c>
      <c r="E102" s="40">
        <f t="shared" si="9"/>
        <v>268.64763511043117</v>
      </c>
      <c r="F102" s="40">
        <f t="shared" ref="F102:F110" si="14" xml:space="preserve"> E102^2*ABS(H$10/(LN(D102))^2-H$7)*SQRT(1/C102+1/B102)/(SQRT(11*23))</f>
        <v>8.4759185259855152E-2</v>
      </c>
      <c r="G102" s="40">
        <f t="shared" si="10"/>
        <v>3.1550318775377928E-4</v>
      </c>
    </row>
    <row r="103" spans="1:7" x14ac:dyDescent="0.2">
      <c r="A103" s="1">
        <v>2.448</v>
      </c>
      <c r="B103" s="15">
        <v>13115.391299999999</v>
      </c>
      <c r="C103" s="15">
        <v>1812.4347829999999</v>
      </c>
      <c r="D103" s="15">
        <v>7.2248312429999997</v>
      </c>
      <c r="E103" s="40">
        <f t="shared" si="9"/>
        <v>268.57619069771181</v>
      </c>
      <c r="F103" s="40">
        <f t="shared" si="14"/>
        <v>8.6330035077275769E-2</v>
      </c>
      <c r="G103" s="40">
        <f t="shared" si="10"/>
        <v>3.2143592048500697E-4</v>
      </c>
    </row>
    <row r="104" spans="1:7" x14ac:dyDescent="0.2">
      <c r="A104" s="1">
        <v>2.472</v>
      </c>
      <c r="B104" s="15">
        <v>13040.43478</v>
      </c>
      <c r="C104" s="15">
        <v>1801.7826090000001</v>
      </c>
      <c r="D104" s="15">
        <v>7.2336049899999999</v>
      </c>
      <c r="E104" s="40">
        <f t="shared" si="9"/>
        <v>268.50924348050478</v>
      </c>
      <c r="F104" s="40">
        <f t="shared" si="14"/>
        <v>8.7740713600734002E-2</v>
      </c>
      <c r="G104" s="40">
        <f t="shared" si="10"/>
        <v>3.2676980674262878E-4</v>
      </c>
    </row>
    <row r="105" spans="1:7" x14ac:dyDescent="0.2">
      <c r="A105" s="1">
        <v>2.496</v>
      </c>
      <c r="B105" s="15">
        <v>12946.17391</v>
      </c>
      <c r="C105" s="15">
        <v>1785.7391299999999</v>
      </c>
      <c r="D105" s="15">
        <v>7.2431417549999999</v>
      </c>
      <c r="E105" s="40">
        <f t="shared" si="9"/>
        <v>268.4355622327148</v>
      </c>
      <c r="F105" s="40">
        <f t="shared" si="14"/>
        <v>8.9381642459133104E-2</v>
      </c>
      <c r="G105" s="40">
        <f t="shared" si="10"/>
        <v>3.3297243374052463E-4</v>
      </c>
    </row>
    <row r="106" spans="1:7" x14ac:dyDescent="0.2">
      <c r="A106" s="1">
        <v>2.52</v>
      </c>
      <c r="B106" s="15">
        <v>12864.95652</v>
      </c>
      <c r="C106" s="15">
        <v>1767.0434780000001</v>
      </c>
      <c r="D106" s="15">
        <v>7.25055929</v>
      </c>
      <c r="E106" s="40">
        <f t="shared" si="9"/>
        <v>268.37760231557405</v>
      </c>
      <c r="F106" s="40">
        <f t="shared" si="14"/>
        <v>9.0808158577303427E-2</v>
      </c>
      <c r="G106" s="40">
        <f t="shared" si="10"/>
        <v>3.383596760452681E-4</v>
      </c>
    </row>
    <row r="107" spans="1:7" x14ac:dyDescent="0.2">
      <c r="A107" s="1">
        <v>2.544</v>
      </c>
      <c r="B107" s="15">
        <v>12755.130429999999</v>
      </c>
      <c r="C107" s="15">
        <v>1757.130435</v>
      </c>
      <c r="D107" s="15">
        <v>7.2573312899999998</v>
      </c>
      <c r="E107" s="40">
        <f t="shared" si="9"/>
        <v>268.32419184417137</v>
      </c>
      <c r="F107" s="40">
        <f t="shared" si="14"/>
        <v>9.197228189761783E-2</v>
      </c>
      <c r="G107" s="40">
        <f t="shared" si="10"/>
        <v>3.4276552280097989E-4</v>
      </c>
    </row>
    <row r="108" spans="1:7" x14ac:dyDescent="0.2">
      <c r="A108" s="1">
        <v>2.5680000000000001</v>
      </c>
      <c r="B108" s="15">
        <v>12648.56522</v>
      </c>
      <c r="C108" s="15">
        <v>1743.6521740000001</v>
      </c>
      <c r="D108" s="15">
        <v>7.2628672419999996</v>
      </c>
      <c r="E108" s="40">
        <f t="shared" si="9"/>
        <v>268.28018124213304</v>
      </c>
      <c r="F108" s="40">
        <f t="shared" si="14"/>
        <v>9.3060627136059115E-2</v>
      </c>
      <c r="G108" s="40">
        <f t="shared" si="10"/>
        <v>3.4687850107000028E-4</v>
      </c>
    </row>
    <row r="109" spans="1:7" x14ac:dyDescent="0.2">
      <c r="A109" s="1">
        <v>2.5920000000000001</v>
      </c>
      <c r="B109" s="15">
        <v>12533.086960000001</v>
      </c>
      <c r="C109" s="15">
        <v>1725.2608700000001</v>
      </c>
      <c r="D109" s="15">
        <v>7.2680904760000002</v>
      </c>
      <c r="E109" s="40">
        <f t="shared" si="9"/>
        <v>268.23837051873113</v>
      </c>
      <c r="F109" s="40">
        <f t="shared" si="14"/>
        <v>9.4237305561451948E-2</v>
      </c>
      <c r="G109" s="40">
        <f t="shared" si="10"/>
        <v>3.5131925898301467E-4</v>
      </c>
    </row>
    <row r="110" spans="1:7" x14ac:dyDescent="0.2">
      <c r="A110" s="1">
        <v>2.6160000000000001</v>
      </c>
      <c r="B110" s="15">
        <v>12423.652169999999</v>
      </c>
      <c r="C110" s="15">
        <v>1709.2608700000001</v>
      </c>
      <c r="D110" s="15">
        <v>7.2749659109999998</v>
      </c>
      <c r="E110" s="40">
        <f t="shared" si="9"/>
        <v>268.18291283287613</v>
      </c>
      <c r="F110" s="40">
        <f t="shared" si="14"/>
        <v>9.5583833249916844E-2</v>
      </c>
      <c r="G110" s="40">
        <f t="shared" si="10"/>
        <v>3.5641283868626612E-4</v>
      </c>
    </row>
    <row r="111" spans="1:7" x14ac:dyDescent="0.2">
      <c r="A111" s="1">
        <v>2.64</v>
      </c>
      <c r="B111" s="15">
        <v>12275.96</v>
      </c>
      <c r="C111" s="15">
        <v>1688.32</v>
      </c>
      <c r="D111" s="15">
        <v>7.2823968020000001</v>
      </c>
      <c r="E111" s="40">
        <f t="shared" si="9"/>
        <v>268.12243918792166</v>
      </c>
      <c r="F111" s="40">
        <f xml:space="preserve"> E111^2*ABS(H$10/(LN(D111))^2-H$7)*SQRT(1/C111+1/B111)/(SQRT(11*25))</f>
        <v>9.3190682623619917E-2</v>
      </c>
      <c r="G111" s="40">
        <f t="shared" si="10"/>
        <v>3.4756763703132072E-4</v>
      </c>
    </row>
    <row r="112" spans="1:7" x14ac:dyDescent="0.2">
      <c r="A112" s="1">
        <v>2.6640000000000001</v>
      </c>
      <c r="B112" s="15">
        <v>12140.88</v>
      </c>
      <c r="C112" s="15">
        <v>1666.6</v>
      </c>
      <c r="D112" s="15">
        <v>7.289017962</v>
      </c>
      <c r="E112" s="40">
        <f t="shared" si="9"/>
        <v>268.06808933325721</v>
      </c>
      <c r="F112" s="40">
        <f t="shared" ref="F112:F120" si="15" xml:space="preserve"> E112^2*ABS(H$10/(LN(D112))^2-H$7)*SQRT(1/C112+1/B112)/(SQRT(11*25))</f>
        <v>9.4629588536409362E-2</v>
      </c>
      <c r="G112" s="40">
        <f t="shared" si="10"/>
        <v>3.5300579331084663E-4</v>
      </c>
    </row>
    <row r="113" spans="1:17" x14ac:dyDescent="0.2">
      <c r="A113" s="1">
        <v>2.6880000000000002</v>
      </c>
      <c r="B113" s="15">
        <v>12015.2</v>
      </c>
      <c r="C113" s="15">
        <v>1649.2</v>
      </c>
      <c r="D113" s="15">
        <v>7.2972624770000003</v>
      </c>
      <c r="E113" s="40">
        <f t="shared" si="9"/>
        <v>267.99980440528492</v>
      </c>
      <c r="F113" s="40">
        <f t="shared" si="15"/>
        <v>9.6179522738525175E-2</v>
      </c>
      <c r="G113" s="40">
        <f t="shared" si="10"/>
        <v>3.5887907810961274E-4</v>
      </c>
    </row>
    <row r="114" spans="1:17" x14ac:dyDescent="0.2">
      <c r="A114" s="1">
        <v>2.7120000000000002</v>
      </c>
      <c r="B114" s="15">
        <v>11874.88</v>
      </c>
      <c r="C114" s="15">
        <v>1628.08</v>
      </c>
      <c r="D114" s="15">
        <v>7.306402823</v>
      </c>
      <c r="E114" s="40">
        <f t="shared" si="9"/>
        <v>267.92331477305692</v>
      </c>
      <c r="F114" s="40">
        <f t="shared" si="15"/>
        <v>9.7963532479064808E-2</v>
      </c>
      <c r="G114" s="40">
        <f t="shared" si="10"/>
        <v>3.6564019283668659E-4</v>
      </c>
    </row>
    <row r="115" spans="1:17" x14ac:dyDescent="0.2">
      <c r="A115" s="1">
        <v>2.7360000000000002</v>
      </c>
      <c r="B115" s="15">
        <v>11733.8</v>
      </c>
      <c r="C115" s="15">
        <v>1604.48</v>
      </c>
      <c r="D115" s="15">
        <v>7.3161483929999997</v>
      </c>
      <c r="E115" s="40">
        <f t="shared" si="9"/>
        <v>267.84085838218493</v>
      </c>
      <c r="F115" s="40">
        <f t="shared" si="15"/>
        <v>9.9914337960716193E-2</v>
      </c>
      <c r="G115" s="40">
        <f t="shared" si="10"/>
        <v>3.7303620726210254E-4</v>
      </c>
    </row>
    <row r="116" spans="1:17" x14ac:dyDescent="0.2">
      <c r="A116" s="1">
        <v>2.76</v>
      </c>
      <c r="B116" s="15">
        <v>11600.48</v>
      </c>
      <c r="C116" s="15">
        <v>1582.28</v>
      </c>
      <c r="D116" s="15">
        <v>7.3275679800000004</v>
      </c>
      <c r="E116" s="40">
        <f t="shared" si="9"/>
        <v>267.74306429979998</v>
      </c>
      <c r="F116" s="40">
        <f t="shared" si="15"/>
        <v>0.10206236379142319</v>
      </c>
      <c r="G116" s="40">
        <f t="shared" si="10"/>
        <v>3.8119517328426809E-4</v>
      </c>
    </row>
    <row r="117" spans="1:17" x14ac:dyDescent="0.2">
      <c r="A117" s="1">
        <v>2.7839999999999998</v>
      </c>
      <c r="B117" s="15">
        <v>11457.96</v>
      </c>
      <c r="C117" s="15">
        <v>1558.2</v>
      </c>
      <c r="D117" s="15">
        <v>7.3383683660000001</v>
      </c>
      <c r="E117" s="40">
        <f t="shared" si="9"/>
        <v>267.64941820570073</v>
      </c>
      <c r="F117" s="40">
        <f t="shared" si="15"/>
        <v>0.10421680943563887</v>
      </c>
      <c r="G117" s="40">
        <f t="shared" si="10"/>
        <v>3.8937805332923801E-4</v>
      </c>
    </row>
    <row r="118" spans="1:17" x14ac:dyDescent="0.2">
      <c r="A118" s="1">
        <v>2.8079999999999998</v>
      </c>
      <c r="B118" s="15">
        <v>11312.16</v>
      </c>
      <c r="C118" s="15">
        <v>1539.12</v>
      </c>
      <c r="D118" s="15">
        <v>7.3513002939999996</v>
      </c>
      <c r="E118" s="40">
        <f t="shared" si="9"/>
        <v>267.53582902116267</v>
      </c>
      <c r="F118" s="40">
        <f t="shared" si="15"/>
        <v>0.10652416864634214</v>
      </c>
      <c r="G118" s="40">
        <f t="shared" si="10"/>
        <v>3.9816786049212064E-4</v>
      </c>
    </row>
    <row r="119" spans="1:17" x14ac:dyDescent="0.2">
      <c r="A119" s="1">
        <v>2.8319999999999999</v>
      </c>
      <c r="B119" s="15">
        <v>11159</v>
      </c>
      <c r="C119" s="15">
        <v>1517.28</v>
      </c>
      <c r="D119" s="15">
        <v>7.3637283790000003</v>
      </c>
      <c r="E119" s="40">
        <f t="shared" si="9"/>
        <v>267.42518085998626</v>
      </c>
      <c r="F119" s="40">
        <f t="shared" si="15"/>
        <v>0.10887959114487676</v>
      </c>
      <c r="G119" s="40">
        <f t="shared" si="10"/>
        <v>4.0714038519013663E-4</v>
      </c>
    </row>
    <row r="120" spans="1:17" x14ac:dyDescent="0.2">
      <c r="A120" s="1">
        <v>2.8559999999999999</v>
      </c>
      <c r="B120" s="15">
        <v>11014.44</v>
      </c>
      <c r="C120" s="15">
        <v>1494.16</v>
      </c>
      <c r="D120" s="15">
        <v>7.3758729729999999</v>
      </c>
      <c r="E120" s="40">
        <f t="shared" si="9"/>
        <v>267.31566673772483</v>
      </c>
      <c r="F120" s="40">
        <f t="shared" si="15"/>
        <v>0.11126394131723805</v>
      </c>
      <c r="G120" s="40">
        <f t="shared" si="10"/>
        <v>4.1622678788371954E-4</v>
      </c>
    </row>
    <row r="121" spans="1:17" x14ac:dyDescent="0.2">
      <c r="A121" s="1">
        <v>2.88</v>
      </c>
      <c r="B121" s="15">
        <v>10872.81481</v>
      </c>
      <c r="C121" s="15">
        <v>1470.481481</v>
      </c>
      <c r="D121" s="15">
        <v>7.3875046500000003</v>
      </c>
      <c r="E121" s="40">
        <f t="shared" si="9"/>
        <v>267.20950378673194</v>
      </c>
      <c r="F121" s="40">
        <f xml:space="preserve"> E121^2*ABS(H$10/(LN(D121))^2-H$7)*SQRT(1/C121+1/B121)/(SQRT(11*27))</f>
        <v>0.1093425322416805</v>
      </c>
      <c r="G121" s="40">
        <f t="shared" si="10"/>
        <v>4.0920150927322595E-4</v>
      </c>
    </row>
    <row r="122" spans="1:17" x14ac:dyDescent="0.2">
      <c r="A122" s="1">
        <v>2.9039999999999999</v>
      </c>
      <c r="B122" s="15">
        <v>10724.40741</v>
      </c>
      <c r="C122" s="15">
        <v>1451.2222220000001</v>
      </c>
      <c r="D122" s="15">
        <v>7.3990661060000003</v>
      </c>
      <c r="E122" s="40">
        <f t="shared" si="9"/>
        <v>267.10275958230937</v>
      </c>
      <c r="F122" s="40">
        <f t="shared" ref="F122:F130" si="16" xml:space="preserve"> E122^2*ABS(H$10/(LN(D122))^2-H$7)*SQRT(1/C122+1/B122)/(SQRT(11*27))</f>
        <v>0.11150051667463645</v>
      </c>
      <c r="G122" s="40">
        <f t="shared" si="10"/>
        <v>4.1744427069566412E-4</v>
      </c>
    </row>
    <row r="123" spans="1:17" x14ac:dyDescent="0.2">
      <c r="A123" s="1">
        <v>2.9279999999999999</v>
      </c>
      <c r="B123" s="15">
        <v>10578.074070000001</v>
      </c>
      <c r="C123" s="15">
        <v>1424.2592589999999</v>
      </c>
      <c r="D123" s="15">
        <v>7.4091915500000001</v>
      </c>
      <c r="E123" s="40">
        <f t="shared" si="9"/>
        <v>267.00828298168432</v>
      </c>
      <c r="F123" s="40">
        <f t="shared" si="16"/>
        <v>0.11377452561139904</v>
      </c>
      <c r="G123" s="40">
        <f t="shared" si="10"/>
        <v>4.2610859985644535E-4</v>
      </c>
    </row>
    <row r="124" spans="1:17" x14ac:dyDescent="0.2">
      <c r="A124" s="1">
        <v>2.952</v>
      </c>
      <c r="B124" s="15">
        <v>10440.259260000001</v>
      </c>
      <c r="C124" s="15">
        <v>1406.6296299999999</v>
      </c>
      <c r="D124" s="15">
        <v>7.4208237940000004</v>
      </c>
      <c r="E124" s="40">
        <f t="shared" si="9"/>
        <v>266.89861666490515</v>
      </c>
      <c r="F124" s="40">
        <f t="shared" si="16"/>
        <v>0.11593406465910498</v>
      </c>
      <c r="G124" s="40">
        <f t="shared" si="10"/>
        <v>4.3437491774137509E-4</v>
      </c>
    </row>
    <row r="125" spans="1:17" x14ac:dyDescent="0.2">
      <c r="A125" s="1">
        <v>2.976</v>
      </c>
      <c r="B125" s="15">
        <v>10296.555560000001</v>
      </c>
      <c r="C125" s="15">
        <v>1386.296296</v>
      </c>
      <c r="D125" s="15">
        <v>7.4335693440000004</v>
      </c>
      <c r="E125" s="40">
        <f t="shared" si="9"/>
        <v>266.7770812631739</v>
      </c>
      <c r="F125" s="40">
        <f t="shared" si="16"/>
        <v>0.11835932967946926</v>
      </c>
      <c r="G125" s="40">
        <f t="shared" si="10"/>
        <v>4.436637852061532E-4</v>
      </c>
    </row>
    <row r="126" spans="1:17" x14ac:dyDescent="0.2">
      <c r="A126" s="1">
        <v>3</v>
      </c>
      <c r="B126" s="15">
        <v>10152.962960000001</v>
      </c>
      <c r="C126" s="15">
        <v>1364.444444</v>
      </c>
      <c r="D126" s="15">
        <v>7.446761306</v>
      </c>
      <c r="E126" s="40">
        <f t="shared" si="9"/>
        <v>266.64979439850947</v>
      </c>
      <c r="F126" s="40">
        <f t="shared" si="16"/>
        <v>0.12092940021378641</v>
      </c>
      <c r="G126" s="40">
        <f t="shared" si="10"/>
        <v>4.5351394508505341E-4</v>
      </c>
      <c r="I126" s="36"/>
    </row>
    <row r="127" spans="1:17" x14ac:dyDescent="0.2">
      <c r="A127" s="1">
        <v>3.024</v>
      </c>
      <c r="B127" s="15">
        <v>10016.444439999999</v>
      </c>
      <c r="C127" s="15">
        <v>1342.9259259999999</v>
      </c>
      <c r="D127" s="15">
        <v>7.4595755879999999</v>
      </c>
      <c r="E127" s="40">
        <f t="shared" si="9"/>
        <v>266.52471330768651</v>
      </c>
      <c r="F127" s="40">
        <f t="shared" si="16"/>
        <v>0.12347009692007625</v>
      </c>
      <c r="G127" s="40">
        <f t="shared" si="10"/>
        <v>4.6325946809119183E-4</v>
      </c>
      <c r="I127" s="36"/>
    </row>
    <row r="128" spans="1:17" s="17" customFormat="1" x14ac:dyDescent="0.2">
      <c r="A128" s="20">
        <v>3.048</v>
      </c>
      <c r="B128" s="21">
        <v>9875.2592590000004</v>
      </c>
      <c r="C128" s="21">
        <v>1322.9259259999999</v>
      </c>
      <c r="D128" s="21">
        <v>7.4749886239999999</v>
      </c>
      <c r="E128" s="47">
        <f t="shared" si="9"/>
        <v>266.37241177549652</v>
      </c>
      <c r="F128" s="47">
        <f t="shared" si="16"/>
        <v>0.12630831093373832</v>
      </c>
      <c r="G128" s="47">
        <f t="shared" si="10"/>
        <v>4.7417940203279478E-4</v>
      </c>
      <c r="H128" s="48"/>
      <c r="I128" s="37"/>
      <c r="J128" s="38"/>
      <c r="K128" s="25"/>
      <c r="L128" s="25"/>
      <c r="M128" s="22"/>
      <c r="N128" s="22"/>
      <c r="P128" s="41"/>
      <c r="Q128" s="18"/>
    </row>
    <row r="129" spans="1:9" x14ac:dyDescent="0.2">
      <c r="A129" s="1">
        <v>3.0720000000000001</v>
      </c>
      <c r="B129" s="15">
        <v>9736.2592590000004</v>
      </c>
      <c r="C129" s="15">
        <v>1302.0370370000001</v>
      </c>
      <c r="D129" s="15">
        <v>7.4899098459999998</v>
      </c>
      <c r="E129" s="40">
        <f t="shared" si="9"/>
        <v>266.2230672429011</v>
      </c>
      <c r="F129" s="40">
        <f t="shared" si="16"/>
        <v>0.12915589215356366</v>
      </c>
      <c r="G129" s="40">
        <f t="shared" si="10"/>
        <v>4.8514162762508566E-4</v>
      </c>
      <c r="I129" s="36"/>
    </row>
    <row r="130" spans="1:9" x14ac:dyDescent="0.2">
      <c r="A130" s="1">
        <v>3.0960000000000001</v>
      </c>
      <c r="B130" s="15">
        <v>9599.1851850000003</v>
      </c>
      <c r="C130" s="15">
        <v>1280.7777779999999</v>
      </c>
      <c r="D130" s="15">
        <v>7.5070062450000004</v>
      </c>
      <c r="E130" s="40">
        <f t="shared" si="9"/>
        <v>266.04968456259127</v>
      </c>
      <c r="F130" s="40">
        <f t="shared" si="16"/>
        <v>0.13232460722994943</v>
      </c>
      <c r="G130" s="40">
        <f t="shared" si="10"/>
        <v>4.9736802901120727E-4</v>
      </c>
      <c r="I130" s="36"/>
    </row>
    <row r="131" spans="1:9" x14ac:dyDescent="0.2">
      <c r="A131" s="1">
        <v>3.12</v>
      </c>
      <c r="B131" s="15">
        <v>9481.2413789999991</v>
      </c>
      <c r="C131" s="15">
        <v>1261.344828</v>
      </c>
      <c r="D131" s="15">
        <v>7.5265700530000004</v>
      </c>
      <c r="E131" s="40">
        <f t="shared" ref="E131:E194" si="17" xml:space="preserve"> (H$4+H$7*LN(D131)+H$10/LN(D131))^-1</f>
        <v>265.84835633666108</v>
      </c>
      <c r="F131" s="40">
        <f xml:space="preserve"> E131^2*ABS(H$10/(LN(D131))^2-H$7)*SQRT(1/C131+1/B131)/(SQRT(11*29))</f>
        <v>0.13096956650440811</v>
      </c>
      <c r="G131" s="40">
        <f t="shared" si="10"/>
        <v>4.9264764435313197E-4</v>
      </c>
      <c r="I131" s="36"/>
    </row>
    <row r="132" spans="1:9" x14ac:dyDescent="0.2">
      <c r="A132" s="1">
        <v>3.1440000000000001</v>
      </c>
      <c r="B132" s="15">
        <v>9340.5517240000008</v>
      </c>
      <c r="C132" s="15">
        <v>1239.62069</v>
      </c>
      <c r="D132" s="15">
        <v>7.5479770300000002</v>
      </c>
      <c r="E132" s="40">
        <f t="shared" si="17"/>
        <v>265.62455212041829</v>
      </c>
      <c r="F132" s="40">
        <f t="shared" ref="F132:F140" si="18" xml:space="preserve"> E132^2*ABS(H$10/(LN(D132))^2-H$7)*SQRT(1/C132+1/B132)/(SQRT(11*29))</f>
        <v>0.13463571302854097</v>
      </c>
      <c r="G132" s="40">
        <f t="shared" si="10"/>
        <v>5.0686471545561488E-4</v>
      </c>
      <c r="I132" s="36"/>
    </row>
    <row r="133" spans="1:9" x14ac:dyDescent="0.2">
      <c r="A133" s="1">
        <v>3.1680000000000001</v>
      </c>
      <c r="B133" s="15">
        <v>9204.5517240000008</v>
      </c>
      <c r="C133" s="15">
        <v>1217.62069</v>
      </c>
      <c r="D133" s="15">
        <v>7.56911121</v>
      </c>
      <c r="E133" s="40">
        <f t="shared" si="17"/>
        <v>265.40007464191422</v>
      </c>
      <c r="F133" s="40">
        <f t="shared" si="18"/>
        <v>0.13832093362965003</v>
      </c>
      <c r="G133" s="40">
        <f t="shared" ref="G133:G196" si="19" xml:space="preserve"> F133/E133</f>
        <v>5.2117895526697497E-4</v>
      </c>
      <c r="I133" s="36"/>
    </row>
    <row r="134" spans="1:9" x14ac:dyDescent="0.2">
      <c r="A134" s="1">
        <v>3.1920000000000002</v>
      </c>
      <c r="B134" s="15">
        <v>9076.7241379999996</v>
      </c>
      <c r="C134" s="15">
        <v>1195.6896549999999</v>
      </c>
      <c r="D134" s="15">
        <v>7.5917223849999997</v>
      </c>
      <c r="E134" s="40">
        <f t="shared" si="17"/>
        <v>265.15611169925086</v>
      </c>
      <c r="F134" s="40">
        <f t="shared" si="18"/>
        <v>0.14221299460600362</v>
      </c>
      <c r="G134" s="40">
        <f t="shared" si="19"/>
        <v>5.3633685339037735E-4</v>
      </c>
      <c r="I134" s="36"/>
    </row>
    <row r="135" spans="1:9" x14ac:dyDescent="0.2">
      <c r="A135" s="1">
        <v>3.2160000000000002</v>
      </c>
      <c r="B135" s="15">
        <v>8948.0689660000007</v>
      </c>
      <c r="C135" s="15">
        <v>1175.793103</v>
      </c>
      <c r="D135" s="15">
        <v>7.6152068320000001</v>
      </c>
      <c r="E135" s="40">
        <f t="shared" si="17"/>
        <v>264.89866070392588</v>
      </c>
      <c r="F135" s="40">
        <f t="shared" si="18"/>
        <v>0.14614089811132788</v>
      </c>
      <c r="G135" s="40">
        <f t="shared" si="19"/>
        <v>5.5168605882333186E-4</v>
      </c>
      <c r="I135" s="36"/>
    </row>
    <row r="136" spans="1:9" x14ac:dyDescent="0.2">
      <c r="A136" s="1">
        <v>3.24</v>
      </c>
      <c r="B136" s="15">
        <v>8828.2413789999991</v>
      </c>
      <c r="C136" s="15">
        <v>1155.137931</v>
      </c>
      <c r="D136" s="15">
        <v>7.6388632230000004</v>
      </c>
      <c r="E136" s="40">
        <f t="shared" si="17"/>
        <v>264.63523130105096</v>
      </c>
      <c r="F136" s="40">
        <f t="shared" si="18"/>
        <v>0.15016030814310294</v>
      </c>
      <c r="G136" s="40">
        <f t="shared" si="19"/>
        <v>5.6742372285374003E-4</v>
      </c>
      <c r="I136" s="36"/>
    </row>
    <row r="137" spans="1:9" x14ac:dyDescent="0.2">
      <c r="A137" s="1">
        <v>3.2639999999999998</v>
      </c>
      <c r="B137" s="15">
        <v>8710.793103</v>
      </c>
      <c r="C137" s="15">
        <v>1134.724138</v>
      </c>
      <c r="D137" s="15">
        <v>7.6623579910000004</v>
      </c>
      <c r="E137" s="40">
        <f t="shared" si="17"/>
        <v>264.36962961650306</v>
      </c>
      <c r="F137" s="40">
        <f t="shared" si="18"/>
        <v>0.15418635968960248</v>
      </c>
      <c r="G137" s="40">
        <f t="shared" si="19"/>
        <v>5.8322266409067708E-4</v>
      </c>
      <c r="I137" s="36"/>
    </row>
    <row r="138" spans="1:9" x14ac:dyDescent="0.2">
      <c r="A138" s="1">
        <v>3.2879999999999998</v>
      </c>
      <c r="B138" s="15">
        <v>8587.0344829999995</v>
      </c>
      <c r="C138" s="15">
        <v>1116.482759</v>
      </c>
      <c r="D138" s="15">
        <v>7.6847912000000003</v>
      </c>
      <c r="E138" s="40">
        <f t="shared" si="17"/>
        <v>264.11241954639178</v>
      </c>
      <c r="F138" s="40">
        <f t="shared" si="18"/>
        <v>0.15800505985853447</v>
      </c>
      <c r="G138" s="40">
        <f t="shared" si="19"/>
        <v>5.9824926116653374E-4</v>
      </c>
      <c r="I138" s="36"/>
    </row>
    <row r="139" spans="1:9" x14ac:dyDescent="0.2">
      <c r="A139" s="1">
        <v>3.3119999999999998</v>
      </c>
      <c r="B139" s="15">
        <v>8472.2758620000004</v>
      </c>
      <c r="C139" s="15">
        <v>1098.37931</v>
      </c>
      <c r="D139" s="15">
        <v>7.7058842900000002</v>
      </c>
      <c r="E139" s="40">
        <f t="shared" si="17"/>
        <v>263.8674308819871</v>
      </c>
      <c r="F139" s="40">
        <f t="shared" si="18"/>
        <v>0.16168896880008149</v>
      </c>
      <c r="G139" s="40">
        <f t="shared" si="19"/>
        <v>6.1276591908152457E-4</v>
      </c>
      <c r="I139" s="36"/>
    </row>
    <row r="140" spans="1:9" x14ac:dyDescent="0.2">
      <c r="A140" s="1">
        <v>3.3359999999999999</v>
      </c>
      <c r="B140" s="15">
        <v>8351.7241379999996</v>
      </c>
      <c r="C140" s="15">
        <v>1079.5862070000001</v>
      </c>
      <c r="D140" s="15">
        <v>7.7228715079999999</v>
      </c>
      <c r="E140" s="40">
        <f t="shared" si="17"/>
        <v>263.66796062679543</v>
      </c>
      <c r="F140" s="40">
        <f t="shared" si="18"/>
        <v>0.16499989846506075</v>
      </c>
      <c r="G140" s="40">
        <f t="shared" si="19"/>
        <v>6.2578668289017944E-4</v>
      </c>
      <c r="I140" s="36"/>
    </row>
    <row r="141" spans="1:9" x14ac:dyDescent="0.2">
      <c r="A141" s="1">
        <v>3.36</v>
      </c>
      <c r="B141" s="15">
        <v>8244.0967739999996</v>
      </c>
      <c r="C141" s="15">
        <v>1063.0645159999999</v>
      </c>
      <c r="D141" s="15">
        <v>7.7393116659999999</v>
      </c>
      <c r="E141" s="40">
        <f t="shared" si="17"/>
        <v>263.47310504261492</v>
      </c>
      <c r="F141" s="40">
        <f xml:space="preserve"> E141^2*ABS(H$10/(LN(D141))^2-H$7)*SQRT(1/C141+1/B141)/(SQRT(11*31))</f>
        <v>0.16260920890153982</v>
      </c>
      <c r="G141" s="40">
        <f t="shared" si="19"/>
        <v>6.1717574124022607E-4</v>
      </c>
      <c r="I141" s="36"/>
    </row>
    <row r="142" spans="1:9" x14ac:dyDescent="0.2">
      <c r="A142" s="1">
        <v>3.3839999999999999</v>
      </c>
      <c r="B142" s="15">
        <v>8131.8709680000002</v>
      </c>
      <c r="C142" s="15">
        <v>1045.8709679999999</v>
      </c>
      <c r="D142" s="15">
        <v>7.7538710719999999</v>
      </c>
      <c r="E142" s="40">
        <f t="shared" si="17"/>
        <v>263.29907961259494</v>
      </c>
      <c r="F142" s="40">
        <f t="shared" ref="F142:F150" si="20" xml:space="preserve"> E142^2*ABS(H$10/(LN(D142))^2-H$7)*SQRT(1/C142+1/B142)/(SQRT(11*31))</f>
        <v>0.16551415667507191</v>
      </c>
      <c r="G142" s="40">
        <f t="shared" si="19"/>
        <v>6.2861654100197057E-4</v>
      </c>
      <c r="I142" s="36"/>
    </row>
    <row r="143" spans="1:9" x14ac:dyDescent="0.2">
      <c r="A143" s="1">
        <v>3.4079999999999999</v>
      </c>
      <c r="B143" s="15">
        <v>8021</v>
      </c>
      <c r="C143" s="15">
        <v>1030.741935</v>
      </c>
      <c r="D143" s="15">
        <v>7.7657863850000002</v>
      </c>
      <c r="E143" s="40">
        <f t="shared" si="17"/>
        <v>263.15565225978168</v>
      </c>
      <c r="F143" s="40">
        <f t="shared" si="20"/>
        <v>0.1680227439440321</v>
      </c>
      <c r="G143" s="40">
        <f t="shared" si="19"/>
        <v>6.3849186784011621E-4</v>
      </c>
      <c r="I143" s="36"/>
    </row>
    <row r="144" spans="1:9" x14ac:dyDescent="0.2">
      <c r="A144" s="1">
        <v>3.4319999999999999</v>
      </c>
      <c r="B144" s="15">
        <v>7913.1290319999998</v>
      </c>
      <c r="C144" s="15">
        <v>1015.612903</v>
      </c>
      <c r="D144" s="15">
        <v>7.7752119769999997</v>
      </c>
      <c r="E144" s="40">
        <f t="shared" si="17"/>
        <v>263.04156066635153</v>
      </c>
      <c r="F144" s="40">
        <f t="shared" si="20"/>
        <v>0.17029147468203715</v>
      </c>
      <c r="G144" s="40">
        <f t="shared" si="19"/>
        <v>6.4739379682300126E-4</v>
      </c>
      <c r="I144" s="36"/>
    </row>
    <row r="145" spans="1:9" x14ac:dyDescent="0.2">
      <c r="A145" s="1">
        <v>3.456</v>
      </c>
      <c r="B145" s="15">
        <v>7807.419355</v>
      </c>
      <c r="C145" s="15">
        <v>1003.774194</v>
      </c>
      <c r="D145" s="15">
        <v>7.7834702670000002</v>
      </c>
      <c r="E145" s="40">
        <f t="shared" si="17"/>
        <v>262.94114339585394</v>
      </c>
      <c r="F145" s="40">
        <f t="shared" si="20"/>
        <v>0.17221568454474803</v>
      </c>
      <c r="G145" s="40">
        <f t="shared" si="19"/>
        <v>6.5495906163867213E-4</v>
      </c>
      <c r="I145" s="36"/>
    </row>
    <row r="146" spans="1:9" x14ac:dyDescent="0.2">
      <c r="A146" s="1">
        <v>3.48</v>
      </c>
      <c r="B146" s="15">
        <v>7694.3225810000004</v>
      </c>
      <c r="C146" s="15">
        <v>987.58064520000005</v>
      </c>
      <c r="D146" s="15">
        <v>7.7911392040000003</v>
      </c>
      <c r="E146" s="40">
        <f t="shared" si="17"/>
        <v>262.84751505664502</v>
      </c>
      <c r="F146" s="40">
        <f t="shared" si="20"/>
        <v>0.17444926524252857</v>
      </c>
      <c r="G146" s="40">
        <f t="shared" si="19"/>
        <v>6.6368999229433022E-4</v>
      </c>
      <c r="I146" s="36"/>
    </row>
    <row r="147" spans="1:9" x14ac:dyDescent="0.2">
      <c r="A147" s="1">
        <v>3.504</v>
      </c>
      <c r="B147" s="15">
        <v>7588.2903230000002</v>
      </c>
      <c r="C147" s="15">
        <v>972.51612899999998</v>
      </c>
      <c r="D147" s="15">
        <v>7.7980541490000004</v>
      </c>
      <c r="E147" s="40">
        <f t="shared" si="17"/>
        <v>262.76278299842818</v>
      </c>
      <c r="F147" s="40">
        <f t="shared" si="20"/>
        <v>0.17654343181239296</v>
      </c>
      <c r="G147" s="40">
        <f t="shared" si="19"/>
        <v>6.7187380875566771E-4</v>
      </c>
      <c r="I147" s="36"/>
    </row>
    <row r="148" spans="1:9" x14ac:dyDescent="0.2">
      <c r="A148" s="1">
        <v>3.528</v>
      </c>
      <c r="B148" s="15">
        <v>7481.4838710000004</v>
      </c>
      <c r="C148" s="15">
        <v>958.22580649999998</v>
      </c>
      <c r="D148" s="15">
        <v>7.8026362379999998</v>
      </c>
      <c r="E148" s="40">
        <f t="shared" si="17"/>
        <v>262.7064761770942</v>
      </c>
      <c r="F148" s="40">
        <f t="shared" si="20"/>
        <v>0.17835619568814859</v>
      </c>
      <c r="G148" s="40">
        <f t="shared" si="19"/>
        <v>6.7891815338391628E-4</v>
      </c>
      <c r="I148" s="36"/>
    </row>
    <row r="149" spans="1:9" x14ac:dyDescent="0.2">
      <c r="A149" s="1">
        <v>3.552</v>
      </c>
      <c r="B149" s="15">
        <v>7372.9032260000004</v>
      </c>
      <c r="C149" s="15">
        <v>945.87096770000005</v>
      </c>
      <c r="D149" s="15">
        <v>7.8092711530000001</v>
      </c>
      <c r="E149" s="40">
        <f t="shared" si="17"/>
        <v>262.62471822423561</v>
      </c>
      <c r="F149" s="40">
        <f t="shared" si="20"/>
        <v>0.18027112170137569</v>
      </c>
      <c r="G149" s="40">
        <f t="shared" si="19"/>
        <v>6.8642099997402251E-4</v>
      </c>
      <c r="I149" s="36"/>
    </row>
    <row r="150" spans="1:9" x14ac:dyDescent="0.2">
      <c r="A150" s="1">
        <v>3.5760000000000001</v>
      </c>
      <c r="B150" s="15">
        <v>7267.2903230000002</v>
      </c>
      <c r="C150" s="15">
        <v>931.19354840000005</v>
      </c>
      <c r="D150" s="15">
        <v>7.8152526770000001</v>
      </c>
      <c r="E150" s="40">
        <f t="shared" si="17"/>
        <v>262.55078479284612</v>
      </c>
      <c r="F150" s="40">
        <f t="shared" si="20"/>
        <v>0.18234075323426388</v>
      </c>
      <c r="G150" s="40">
        <f t="shared" si="19"/>
        <v>6.9449707940553919E-4</v>
      </c>
      <c r="I150" s="36"/>
    </row>
    <row r="151" spans="1:9" x14ac:dyDescent="0.2">
      <c r="A151" s="1">
        <v>3.6</v>
      </c>
      <c r="B151" s="15">
        <v>7176.757576</v>
      </c>
      <c r="C151" s="15">
        <v>917.69696969999995</v>
      </c>
      <c r="D151" s="15">
        <v>7.8245243059999998</v>
      </c>
      <c r="E151" s="40">
        <f t="shared" si="17"/>
        <v>262.43576295391512</v>
      </c>
      <c r="F151" s="40">
        <f xml:space="preserve"> E151^2*ABS(H$10/(LN(D151))^2-H$7)*SQRT(1/C151+1/B151)/(SQRT(11*33))</f>
        <v>0.17900717417678569</v>
      </c>
      <c r="G151" s="40">
        <f t="shared" si="19"/>
        <v>6.8209901029464548E-4</v>
      </c>
      <c r="I151" s="36"/>
    </row>
    <row r="152" spans="1:9" x14ac:dyDescent="0.2">
      <c r="A152" s="1">
        <v>3.6240000000000001</v>
      </c>
      <c r="B152" s="15">
        <v>7082.3939389999996</v>
      </c>
      <c r="C152" s="15">
        <v>904.39393940000002</v>
      </c>
      <c r="D152" s="15">
        <v>7.8350120920000004</v>
      </c>
      <c r="E152" s="40">
        <f t="shared" si="17"/>
        <v>262.30504145112883</v>
      </c>
      <c r="F152" s="40">
        <f t="shared" ref="F152:F160" si="21" xml:space="preserve"> E152^2*ABS(H$10/(LN(D152))^2-H$7)*SQRT(1/C152+1/B152)/(SQRT(11*33))</f>
        <v>0.18144185684356515</v>
      </c>
      <c r="G152" s="40">
        <f t="shared" si="19"/>
        <v>6.9172081420848465E-4</v>
      </c>
      <c r="I152" s="36"/>
    </row>
    <row r="153" spans="1:9" x14ac:dyDescent="0.2">
      <c r="A153" s="1">
        <v>3.6480000000000001</v>
      </c>
      <c r="B153" s="15">
        <v>6981.636364</v>
      </c>
      <c r="C153" s="15">
        <v>892.15151519999995</v>
      </c>
      <c r="D153" s="15">
        <v>7.8465411349999998</v>
      </c>
      <c r="E153" s="40">
        <f t="shared" si="17"/>
        <v>262.16060000544496</v>
      </c>
      <c r="F153" s="40">
        <f t="shared" si="21"/>
        <v>0.18393913855696559</v>
      </c>
      <c r="G153" s="40">
        <f t="shared" si="19"/>
        <v>7.0162769902550287E-4</v>
      </c>
      <c r="I153" s="36"/>
    </row>
    <row r="154" spans="1:9" x14ac:dyDescent="0.2">
      <c r="A154" s="1">
        <v>3.6720000000000002</v>
      </c>
      <c r="B154" s="15">
        <v>6884.575758</v>
      </c>
      <c r="C154" s="15">
        <v>876.4848485</v>
      </c>
      <c r="D154" s="15">
        <v>7.858208726</v>
      </c>
      <c r="E154" s="40">
        <f t="shared" si="17"/>
        <v>262.01364169451813</v>
      </c>
      <c r="F154" s="40">
        <f t="shared" si="21"/>
        <v>0.18680248746676495</v>
      </c>
      <c r="G154" s="40">
        <f t="shared" si="19"/>
        <v>7.1294947186207236E-4</v>
      </c>
      <c r="I154" s="36"/>
    </row>
    <row r="155" spans="1:9" x14ac:dyDescent="0.2">
      <c r="A155" s="1">
        <v>3.6960000000000002</v>
      </c>
      <c r="B155" s="15">
        <v>6788.2121209999996</v>
      </c>
      <c r="C155" s="15">
        <v>863.93939390000003</v>
      </c>
      <c r="D155" s="15">
        <v>7.8731148019999999</v>
      </c>
      <c r="E155" s="40">
        <f t="shared" si="17"/>
        <v>261.82476590760791</v>
      </c>
      <c r="F155" s="40">
        <f t="shared" si="21"/>
        <v>0.18976506445068941</v>
      </c>
      <c r="G155" s="40">
        <f t="shared" si="19"/>
        <v>7.2477889474234557E-4</v>
      </c>
      <c r="I155" s="36"/>
    </row>
    <row r="156" spans="1:9" x14ac:dyDescent="0.2">
      <c r="A156" s="1">
        <v>3.72</v>
      </c>
      <c r="B156" s="15">
        <v>6694.939394</v>
      </c>
      <c r="C156" s="15">
        <v>849.60606059999998</v>
      </c>
      <c r="D156" s="15">
        <v>7.8877114769999999</v>
      </c>
      <c r="E156" s="40">
        <f t="shared" si="17"/>
        <v>261.63860326751649</v>
      </c>
      <c r="F156" s="40">
        <f t="shared" si="21"/>
        <v>0.19290651930048827</v>
      </c>
      <c r="G156" s="40">
        <f t="shared" si="19"/>
        <v>7.3730144134444861E-4</v>
      </c>
      <c r="I156" s="36"/>
    </row>
    <row r="157" spans="1:9" x14ac:dyDescent="0.2">
      <c r="A157" s="1">
        <v>3.7440000000000002</v>
      </c>
      <c r="B157" s="15">
        <v>6602.363636</v>
      </c>
      <c r="C157" s="15">
        <v>835.06060609999997</v>
      </c>
      <c r="D157" s="15">
        <v>7.9002001000000002</v>
      </c>
      <c r="E157" s="40">
        <f t="shared" si="17"/>
        <v>261.47839252249867</v>
      </c>
      <c r="F157" s="40">
        <f t="shared" si="21"/>
        <v>0.19589270464543024</v>
      </c>
      <c r="G157" s="40">
        <f t="shared" si="19"/>
        <v>7.4917358469141898E-4</v>
      </c>
      <c r="I157" s="36"/>
    </row>
    <row r="158" spans="1:9" x14ac:dyDescent="0.2">
      <c r="A158" s="1">
        <v>3.7679999999999998</v>
      </c>
      <c r="B158" s="15">
        <v>6515.4545449999996</v>
      </c>
      <c r="C158" s="15">
        <v>821.66666669999995</v>
      </c>
      <c r="D158" s="15">
        <v>7.9124505970000003</v>
      </c>
      <c r="E158" s="40">
        <f t="shared" si="17"/>
        <v>261.32041213853961</v>
      </c>
      <c r="F158" s="40">
        <f t="shared" si="21"/>
        <v>0.19877436890288722</v>
      </c>
      <c r="G158" s="40">
        <f t="shared" si="19"/>
        <v>7.6065381680749276E-4</v>
      </c>
      <c r="I158" s="36"/>
    </row>
    <row r="159" spans="1:9" x14ac:dyDescent="0.2">
      <c r="A159" s="1">
        <v>3.7919999999999998</v>
      </c>
      <c r="B159" s="15">
        <v>6420.2121209999996</v>
      </c>
      <c r="C159" s="15">
        <v>809</v>
      </c>
      <c r="D159" s="15">
        <v>7.9239747270000001</v>
      </c>
      <c r="E159" s="40">
        <f t="shared" si="17"/>
        <v>261.17106355881924</v>
      </c>
      <c r="F159" s="40">
        <f t="shared" si="21"/>
        <v>0.20156042958348014</v>
      </c>
      <c r="G159" s="40">
        <f t="shared" si="19"/>
        <v>7.717563608959536E-4</v>
      </c>
      <c r="I159" s="36"/>
    </row>
    <row r="160" spans="1:9" x14ac:dyDescent="0.2">
      <c r="A160" s="1">
        <v>3.8159999999999998</v>
      </c>
      <c r="B160" s="15">
        <v>6333.2727269999996</v>
      </c>
      <c r="C160" s="15">
        <v>795.75757580000004</v>
      </c>
      <c r="D160" s="15">
        <v>7.9329468629999997</v>
      </c>
      <c r="E160" s="40">
        <f t="shared" si="17"/>
        <v>261.05430039929183</v>
      </c>
      <c r="F160" s="40">
        <f t="shared" si="21"/>
        <v>0.20416856821933441</v>
      </c>
      <c r="G160" s="40">
        <f t="shared" si="19"/>
        <v>7.820923382876716E-4</v>
      </c>
      <c r="I160" s="36"/>
    </row>
    <row r="161" spans="1:9" x14ac:dyDescent="0.2">
      <c r="A161" s="1">
        <v>3.84</v>
      </c>
      <c r="B161" s="15">
        <v>6251.942857</v>
      </c>
      <c r="C161" s="15">
        <v>784.94285709999997</v>
      </c>
      <c r="D161" s="15">
        <v>7.9415452870000003</v>
      </c>
      <c r="E161" s="40">
        <f t="shared" si="17"/>
        <v>260.94200457975245</v>
      </c>
      <c r="F161" s="40">
        <f xml:space="preserve"> E161^2*ABS(H$10/(LN(D161))^2-H$7)*SQRT(1/C161+1/B161)/(SQRT(11*35))</f>
        <v>0.20050593303359276</v>
      </c>
      <c r="G161" s="40">
        <f t="shared" si="19"/>
        <v>7.6839270609769367E-4</v>
      </c>
      <c r="I161" s="36"/>
    </row>
    <row r="162" spans="1:9" x14ac:dyDescent="0.2">
      <c r="A162" s="1">
        <v>3.8639999999999999</v>
      </c>
      <c r="B162" s="15">
        <v>6160</v>
      </c>
      <c r="C162" s="15">
        <v>774.08571429999995</v>
      </c>
      <c r="D162" s="15">
        <v>7.9476360709999998</v>
      </c>
      <c r="E162" s="40">
        <f t="shared" si="17"/>
        <v>260.86222615532432</v>
      </c>
      <c r="F162" s="40">
        <f t="shared" ref="F162:F170" si="22" xml:space="preserve"> E162^2*ABS(H$10/(LN(D162))^2-H$7)*SQRT(1/C162+1/B162)/(SQRT(11*35))</f>
        <v>0.20255881886193439</v>
      </c>
      <c r="G162" s="40">
        <f t="shared" si="19"/>
        <v>7.7649731755844733E-4</v>
      </c>
      <c r="I162" s="36"/>
    </row>
    <row r="163" spans="1:9" x14ac:dyDescent="0.2">
      <c r="A163" s="1">
        <v>3.8879999999999999</v>
      </c>
      <c r="B163" s="15">
        <v>6071.3428569999996</v>
      </c>
      <c r="C163" s="15">
        <v>762.17142860000001</v>
      </c>
      <c r="D163" s="15">
        <v>7.951389678</v>
      </c>
      <c r="E163" s="40">
        <f t="shared" si="17"/>
        <v>260.81296523188928</v>
      </c>
      <c r="F163" s="40">
        <f t="shared" si="22"/>
        <v>0.20452151050531545</v>
      </c>
      <c r="G163" s="40">
        <f t="shared" si="19"/>
        <v>7.8416926215103995E-4</v>
      </c>
      <c r="I163" s="36"/>
    </row>
    <row r="164" spans="1:9" x14ac:dyDescent="0.2">
      <c r="A164" s="1">
        <v>3.9119999999999999</v>
      </c>
      <c r="B164" s="15">
        <v>5988.3714289999998</v>
      </c>
      <c r="C164" s="15">
        <v>753.02857140000003</v>
      </c>
      <c r="D164" s="15">
        <v>7.9534582049999996</v>
      </c>
      <c r="E164" s="40">
        <f t="shared" si="17"/>
        <v>260.78578772587076</v>
      </c>
      <c r="F164" s="40">
        <f t="shared" si="22"/>
        <v>0.20599857774941488</v>
      </c>
      <c r="G164" s="40">
        <f t="shared" si="19"/>
        <v>7.8991489354455786E-4</v>
      </c>
      <c r="I164" s="36"/>
    </row>
    <row r="165" spans="1:9" x14ac:dyDescent="0.2">
      <c r="A165" s="1">
        <v>3.9359999999999999</v>
      </c>
      <c r="B165" s="15">
        <v>5906.9142860000002</v>
      </c>
      <c r="C165" s="15">
        <v>742.68571429999997</v>
      </c>
      <c r="D165" s="15">
        <v>7.9548670279999998</v>
      </c>
      <c r="E165" s="40">
        <f t="shared" si="17"/>
        <v>260.76726524306883</v>
      </c>
      <c r="F165" s="40">
        <f t="shared" si="22"/>
        <v>0.20757701437419973</v>
      </c>
      <c r="G165" s="40">
        <f t="shared" si="19"/>
        <v>7.9602404918696786E-4</v>
      </c>
      <c r="I165" s="36"/>
    </row>
    <row r="166" spans="1:9" x14ac:dyDescent="0.2">
      <c r="A166" s="1">
        <v>3.96</v>
      </c>
      <c r="B166" s="15">
        <v>5823.942857</v>
      </c>
      <c r="C166" s="15">
        <v>732.4</v>
      </c>
      <c r="D166" s="15">
        <v>7.9554894190000001</v>
      </c>
      <c r="E166" s="40">
        <f t="shared" si="17"/>
        <v>260.75907913160023</v>
      </c>
      <c r="F166" s="40">
        <f t="shared" si="22"/>
        <v>0.20909878853620953</v>
      </c>
      <c r="G166" s="40">
        <f t="shared" si="19"/>
        <v>8.0188497839678774E-4</v>
      </c>
      <c r="I166" s="36"/>
    </row>
    <row r="167" spans="1:9" x14ac:dyDescent="0.2">
      <c r="A167" s="1">
        <v>3.984</v>
      </c>
      <c r="B167" s="15">
        <v>5741.8571430000002</v>
      </c>
      <c r="C167" s="15">
        <v>722.51428569999996</v>
      </c>
      <c r="D167" s="15">
        <v>7.955361162</v>
      </c>
      <c r="E167" s="40">
        <f t="shared" si="17"/>
        <v>260.76076621723678</v>
      </c>
      <c r="F167" s="40">
        <f t="shared" si="22"/>
        <v>0.21051764621438077</v>
      </c>
      <c r="G167" s="40">
        <f t="shared" si="19"/>
        <v>8.0732101407847889E-4</v>
      </c>
      <c r="I167" s="36"/>
    </row>
    <row r="168" spans="1:9" x14ac:dyDescent="0.2">
      <c r="A168" s="1">
        <v>4.008</v>
      </c>
      <c r="B168" s="15">
        <v>5657.2</v>
      </c>
      <c r="C168" s="15">
        <v>711.8</v>
      </c>
      <c r="D168" s="15">
        <v>7.9568873189999998</v>
      </c>
      <c r="E168" s="40">
        <f t="shared" si="17"/>
        <v>260.74068578202514</v>
      </c>
      <c r="F168" s="40">
        <f t="shared" si="22"/>
        <v>0.21226147777965385</v>
      </c>
      <c r="G168" s="40">
        <f t="shared" si="19"/>
        <v>8.1407118011916598E-4</v>
      </c>
      <c r="I168" s="36"/>
    </row>
    <row r="169" spans="1:9" x14ac:dyDescent="0.2">
      <c r="A169" s="1">
        <v>4.032</v>
      </c>
      <c r="B169" s="15">
        <v>5579.3428569999996</v>
      </c>
      <c r="C169" s="15">
        <v>701.6</v>
      </c>
      <c r="D169" s="15">
        <v>7.9561691779999997</v>
      </c>
      <c r="E169" s="40">
        <f t="shared" si="17"/>
        <v>260.75013621534777</v>
      </c>
      <c r="F169" s="40">
        <f t="shared" si="22"/>
        <v>0.21371315299318297</v>
      </c>
      <c r="G169" s="40">
        <f t="shared" si="19"/>
        <v>8.1960897928997441E-4</v>
      </c>
      <c r="I169" s="36"/>
    </row>
    <row r="170" spans="1:9" x14ac:dyDescent="0.2">
      <c r="A170" s="1">
        <v>4.056</v>
      </c>
      <c r="B170" s="15">
        <v>5501.9714290000002</v>
      </c>
      <c r="C170" s="15">
        <v>691.94285709999997</v>
      </c>
      <c r="D170" s="15">
        <v>7.9562823299999996</v>
      </c>
      <c r="E170" s="40">
        <f t="shared" si="17"/>
        <v>260.74864735737458</v>
      </c>
      <c r="F170" s="40">
        <f t="shared" si="22"/>
        <v>0.21521310173240976</v>
      </c>
      <c r="G170" s="40">
        <f t="shared" si="19"/>
        <v>8.2536612908079587E-4</v>
      </c>
      <c r="I170" s="36"/>
    </row>
    <row r="171" spans="1:9" x14ac:dyDescent="0.2">
      <c r="A171" s="1">
        <v>4.08</v>
      </c>
      <c r="B171" s="15">
        <v>5432.7837840000002</v>
      </c>
      <c r="C171" s="15">
        <v>682.02702699999998</v>
      </c>
      <c r="D171" s="15">
        <v>7.9567340719999997</v>
      </c>
      <c r="E171" s="40">
        <f t="shared" si="17"/>
        <v>260.74270266896735</v>
      </c>
      <c r="F171" s="40">
        <f xml:space="preserve"> E171^2*ABS(H$10/(LN(D171))^2-H$7)*SQRT(1/C171+1/B171)/(SQRT(11*37))</f>
        <v>0.21085981372423965</v>
      </c>
      <c r="G171" s="40">
        <f t="shared" si="19"/>
        <v>8.0868922338333735E-4</v>
      </c>
      <c r="I171" s="36"/>
    </row>
    <row r="172" spans="1:9" x14ac:dyDescent="0.2">
      <c r="A172" s="1">
        <v>4.1040000000000001</v>
      </c>
      <c r="B172" s="15">
        <v>5355.2972970000001</v>
      </c>
      <c r="C172" s="15">
        <v>672.48648649999996</v>
      </c>
      <c r="D172" s="15">
        <v>7.9566389749999997</v>
      </c>
      <c r="E172" s="40">
        <f t="shared" si="17"/>
        <v>260.7439541822967</v>
      </c>
      <c r="F172" s="40">
        <f t="shared" ref="F172:F180" si="23" xml:space="preserve"> E172^2*ABS(H$10/(LN(D172))^2-H$7)*SQRT(1/C172+1/B172)/(SQRT(11*37))</f>
        <v>0.2123432022361065</v>
      </c>
      <c r="G172" s="40">
        <f t="shared" si="19"/>
        <v>8.1437440381704391E-4</v>
      </c>
      <c r="I172" s="36"/>
    </row>
    <row r="173" spans="1:9" x14ac:dyDescent="0.2">
      <c r="A173" s="1">
        <v>4.1280000000000001</v>
      </c>
      <c r="B173" s="15">
        <v>5287.1351350000004</v>
      </c>
      <c r="C173" s="15">
        <v>663</v>
      </c>
      <c r="D173" s="15">
        <v>7.9582098329999997</v>
      </c>
      <c r="E173" s="40">
        <f t="shared" si="17"/>
        <v>260.72327517107738</v>
      </c>
      <c r="F173" s="40">
        <f t="shared" si="23"/>
        <v>0.21401269366857539</v>
      </c>
      <c r="G173" s="40">
        <f t="shared" si="19"/>
        <v>8.2084230312060881E-4</v>
      </c>
      <c r="I173" s="36"/>
    </row>
    <row r="174" spans="1:9" x14ac:dyDescent="0.2">
      <c r="A174" s="1">
        <v>4.1520000000000001</v>
      </c>
      <c r="B174" s="15">
        <v>5212.0270270000001</v>
      </c>
      <c r="C174" s="15">
        <v>654.94594589999997</v>
      </c>
      <c r="D174" s="15">
        <v>7.9639494070000003</v>
      </c>
      <c r="E174" s="40">
        <f t="shared" si="17"/>
        <v>260.64761184623075</v>
      </c>
      <c r="F174" s="40">
        <f t="shared" si="23"/>
        <v>0.21598187351198989</v>
      </c>
      <c r="G174" s="40">
        <f t="shared" si="19"/>
        <v>8.2863553585677419E-4</v>
      </c>
      <c r="I174" s="36"/>
    </row>
    <row r="175" spans="1:9" x14ac:dyDescent="0.2">
      <c r="A175" s="1">
        <v>4.1760000000000002</v>
      </c>
      <c r="B175" s="15">
        <v>5140.8378380000004</v>
      </c>
      <c r="C175" s="15">
        <v>646.3513514</v>
      </c>
      <c r="D175" s="15">
        <v>7.9711602020000001</v>
      </c>
      <c r="E175" s="40">
        <f t="shared" si="17"/>
        <v>260.55231762282159</v>
      </c>
      <c r="F175" s="40">
        <f t="shared" si="23"/>
        <v>0.21821582211424431</v>
      </c>
      <c r="G175" s="40">
        <f t="shared" si="19"/>
        <v>8.375124969340551E-4</v>
      </c>
      <c r="I175" s="36"/>
    </row>
    <row r="176" spans="1:9" x14ac:dyDescent="0.2">
      <c r="A176" s="1">
        <v>4.2</v>
      </c>
      <c r="B176" s="15">
        <v>5069.5135140000002</v>
      </c>
      <c r="C176" s="15">
        <v>637</v>
      </c>
      <c r="D176" s="15">
        <v>7.9767773389999999</v>
      </c>
      <c r="E176" s="40">
        <f t="shared" si="17"/>
        <v>260.47790343742173</v>
      </c>
      <c r="F176" s="40">
        <f t="shared" si="23"/>
        <v>0.22042631010078431</v>
      </c>
      <c r="G176" s="40">
        <f t="shared" si="19"/>
        <v>8.4623803858948222E-4</v>
      </c>
      <c r="I176" s="36"/>
    </row>
    <row r="177" spans="1:9" x14ac:dyDescent="0.2">
      <c r="A177" s="1">
        <v>4.2240000000000002</v>
      </c>
      <c r="B177" s="15">
        <v>4998.0540540000002</v>
      </c>
      <c r="C177" s="15">
        <v>628.62162160000003</v>
      </c>
      <c r="D177" s="15">
        <v>7.9829709050000002</v>
      </c>
      <c r="E177" s="40">
        <f t="shared" si="17"/>
        <v>260.39567054206969</v>
      </c>
      <c r="F177" s="40">
        <f t="shared" si="23"/>
        <v>0.22258986609618617</v>
      </c>
      <c r="G177" s="40">
        <f t="shared" si="19"/>
        <v>8.5481400528978615E-4</v>
      </c>
      <c r="I177" s="36"/>
    </row>
    <row r="178" spans="1:9" x14ac:dyDescent="0.2">
      <c r="A178" s="1">
        <v>4.2480000000000002</v>
      </c>
      <c r="B178" s="15">
        <v>4924.1081080000004</v>
      </c>
      <c r="C178" s="15">
        <v>618.27027029999999</v>
      </c>
      <c r="D178" s="15">
        <v>7.9893259920000004</v>
      </c>
      <c r="E178" s="40">
        <f t="shared" si="17"/>
        <v>260.311095705193</v>
      </c>
      <c r="F178" s="40">
        <f t="shared" si="23"/>
        <v>0.22513254999832297</v>
      </c>
      <c r="G178" s="40">
        <f t="shared" si="19"/>
        <v>8.6485959958191574E-4</v>
      </c>
      <c r="I178" s="36"/>
    </row>
    <row r="179" spans="1:9" x14ac:dyDescent="0.2">
      <c r="A179" s="1">
        <v>4.2720000000000002</v>
      </c>
      <c r="B179" s="15">
        <v>4858.4864859999998</v>
      </c>
      <c r="C179" s="15">
        <v>606.48648649999996</v>
      </c>
      <c r="D179" s="15">
        <v>7.9973094570000001</v>
      </c>
      <c r="E179" s="40">
        <f t="shared" si="17"/>
        <v>260.20456896000883</v>
      </c>
      <c r="F179" s="40">
        <f t="shared" si="23"/>
        <v>0.2281292461855198</v>
      </c>
      <c r="G179" s="40">
        <f t="shared" si="19"/>
        <v>8.767303629498576E-4</v>
      </c>
      <c r="I179" s="36"/>
    </row>
    <row r="180" spans="1:9" x14ac:dyDescent="0.2">
      <c r="A180" s="1">
        <v>4.2960000000000003</v>
      </c>
      <c r="B180" s="15">
        <v>4796.8378380000004</v>
      </c>
      <c r="C180" s="15">
        <v>597.24324320000005</v>
      </c>
      <c r="D180" s="15">
        <v>8.0072557769999992</v>
      </c>
      <c r="E180" s="40">
        <f t="shared" si="17"/>
        <v>260.07141718347674</v>
      </c>
      <c r="F180" s="40">
        <f t="shared" si="23"/>
        <v>0.23096991026898964</v>
      </c>
      <c r="G180" s="40">
        <f t="shared" si="19"/>
        <v>8.8810186359711957E-4</v>
      </c>
      <c r="I180" s="36"/>
    </row>
    <row r="181" spans="1:9" x14ac:dyDescent="0.2">
      <c r="A181" s="1">
        <v>4.32</v>
      </c>
      <c r="B181" s="15">
        <v>4737.6923079999997</v>
      </c>
      <c r="C181" s="15">
        <v>591.23076920000005</v>
      </c>
      <c r="D181" s="15">
        <v>8.0201989069999993</v>
      </c>
      <c r="E181" s="40">
        <f t="shared" si="17"/>
        <v>259.89743492970285</v>
      </c>
      <c r="F181" s="40">
        <f xml:space="preserve"> E181^2*ABS(H$10/(LN(D181))^2-H$7)*SQRT(1/C181+1/B181)/(SQRT(11*39))</f>
        <v>0.22754896864174595</v>
      </c>
      <c r="G181" s="40">
        <f t="shared" si="19"/>
        <v>8.7553372238280641E-4</v>
      </c>
      <c r="I181" s="36"/>
    </row>
    <row r="182" spans="1:9" x14ac:dyDescent="0.2">
      <c r="A182" s="1">
        <v>4.3440000000000003</v>
      </c>
      <c r="B182" s="15">
        <v>4678.3333329999996</v>
      </c>
      <c r="C182" s="15">
        <v>582.33333330000005</v>
      </c>
      <c r="D182" s="15">
        <v>8.0319581499999995</v>
      </c>
      <c r="E182" s="40">
        <f t="shared" si="17"/>
        <v>259.73867781119179</v>
      </c>
      <c r="F182" s="40">
        <f t="shared" ref="F182:F190" si="24" xml:space="preserve"> E182^2*ABS(H$10/(LN(D182))^2-H$7)*SQRT(1/C182+1/B182)/(SQRT(11*39))</f>
        <v>0.23052758966861756</v>
      </c>
      <c r="G182" s="40">
        <f t="shared" si="19"/>
        <v>8.8753662570112781E-4</v>
      </c>
      <c r="I182" s="36"/>
    </row>
    <row r="183" spans="1:9" x14ac:dyDescent="0.2">
      <c r="A183" s="1">
        <v>4.3680000000000003</v>
      </c>
      <c r="B183" s="15">
        <v>4616.0769229999996</v>
      </c>
      <c r="C183" s="15">
        <v>574.61538459999997</v>
      </c>
      <c r="D183" s="15">
        <v>8.0452804869999994</v>
      </c>
      <c r="E183" s="40">
        <f t="shared" si="17"/>
        <v>259.55803749337753</v>
      </c>
      <c r="F183" s="40">
        <f t="shared" si="24"/>
        <v>0.23351778570244511</v>
      </c>
      <c r="G183" s="40">
        <f t="shared" si="19"/>
        <v>8.9967464678647523E-4</v>
      </c>
      <c r="I183" s="36"/>
    </row>
    <row r="184" spans="1:9" x14ac:dyDescent="0.2">
      <c r="A184" s="1">
        <v>4.3920000000000003</v>
      </c>
      <c r="B184" s="15">
        <v>4556.6923079999997</v>
      </c>
      <c r="C184" s="15">
        <v>565.17948720000004</v>
      </c>
      <c r="D184" s="15">
        <v>8.05919366</v>
      </c>
      <c r="E184" s="40">
        <f t="shared" si="17"/>
        <v>259.3685144585092</v>
      </c>
      <c r="F184" s="40">
        <f t="shared" si="24"/>
        <v>0.23692068034067537</v>
      </c>
      <c r="G184" s="40">
        <f t="shared" si="19"/>
        <v>9.1345196943160662E-4</v>
      </c>
      <c r="I184" s="36"/>
    </row>
    <row r="185" spans="1:9" x14ac:dyDescent="0.2">
      <c r="A185" s="1">
        <v>4.4160000000000004</v>
      </c>
      <c r="B185" s="15">
        <v>4498.8974360000002</v>
      </c>
      <c r="C185" s="15">
        <v>557.66666669999995</v>
      </c>
      <c r="D185" s="15">
        <v>8.0685440229999994</v>
      </c>
      <c r="E185" s="40">
        <f t="shared" si="17"/>
        <v>259.24065232049878</v>
      </c>
      <c r="F185" s="40">
        <f t="shared" si="24"/>
        <v>0.23951549505276273</v>
      </c>
      <c r="G185" s="40">
        <f t="shared" si="19"/>
        <v>9.2391178971672281E-4</v>
      </c>
      <c r="I185" s="36"/>
    </row>
    <row r="186" spans="1:9" x14ac:dyDescent="0.2">
      <c r="A186" s="1">
        <v>4.4400000000000004</v>
      </c>
      <c r="B186" s="15">
        <v>4439.3076920000003</v>
      </c>
      <c r="C186" s="15">
        <v>548.33333330000005</v>
      </c>
      <c r="D186" s="15">
        <v>8.0776342369999998</v>
      </c>
      <c r="E186" s="40">
        <f t="shared" si="17"/>
        <v>259.11597262054931</v>
      </c>
      <c r="F186" s="40">
        <f t="shared" si="24"/>
        <v>0.24248420250188649</v>
      </c>
      <c r="G186" s="40">
        <f t="shared" si="19"/>
        <v>9.3581341223214183E-4</v>
      </c>
      <c r="I186" s="36"/>
    </row>
    <row r="187" spans="1:9" x14ac:dyDescent="0.2">
      <c r="A187" s="1">
        <v>4.4640000000000004</v>
      </c>
      <c r="B187" s="15">
        <v>4380.4615379999996</v>
      </c>
      <c r="C187" s="15">
        <v>541.61538459999997</v>
      </c>
      <c r="D187" s="15">
        <v>8.0898290510000006</v>
      </c>
      <c r="E187" s="40">
        <f t="shared" si="17"/>
        <v>258.9481372982155</v>
      </c>
      <c r="F187" s="40">
        <f t="shared" si="24"/>
        <v>0.24531818177649201</v>
      </c>
      <c r="G187" s="40">
        <f t="shared" si="19"/>
        <v>9.4736414919244368E-4</v>
      </c>
      <c r="I187" s="36"/>
    </row>
    <row r="188" spans="1:9" x14ac:dyDescent="0.2">
      <c r="A188" s="1">
        <v>4.4880000000000004</v>
      </c>
      <c r="B188" s="15">
        <v>4318.3846149999999</v>
      </c>
      <c r="C188" s="15">
        <v>533.30769229999999</v>
      </c>
      <c r="D188" s="15">
        <v>8.0979837379999999</v>
      </c>
      <c r="E188" s="40">
        <f t="shared" si="17"/>
        <v>258.835543331944</v>
      </c>
      <c r="F188" s="40">
        <f t="shared" si="24"/>
        <v>0.24808933764656796</v>
      </c>
      <c r="G188" s="40">
        <f t="shared" si="19"/>
        <v>9.5848249607823543E-4</v>
      </c>
      <c r="I188" s="36"/>
    </row>
    <row r="189" spans="1:9" x14ac:dyDescent="0.2">
      <c r="A189" s="1">
        <v>4.5119999999999996</v>
      </c>
      <c r="B189" s="15">
        <v>4264.74359</v>
      </c>
      <c r="C189" s="15">
        <v>525.38461540000003</v>
      </c>
      <c r="D189" s="15">
        <v>8.1057719650000006</v>
      </c>
      <c r="E189" s="40">
        <f t="shared" si="17"/>
        <v>258.72774120197045</v>
      </c>
      <c r="F189" s="40">
        <f t="shared" si="24"/>
        <v>0.25076477497003163</v>
      </c>
      <c r="G189" s="40">
        <f t="shared" si="19"/>
        <v>9.6922260367231867E-4</v>
      </c>
      <c r="I189" s="36"/>
    </row>
    <row r="190" spans="1:9" x14ac:dyDescent="0.2">
      <c r="A190" s="1">
        <v>4.5359999999999996</v>
      </c>
      <c r="B190" s="15">
        <v>4205.6153850000001</v>
      </c>
      <c r="C190" s="15">
        <v>518.33333330000005</v>
      </c>
      <c r="D190" s="15">
        <v>8.1118567749999997</v>
      </c>
      <c r="E190" s="40">
        <f t="shared" si="17"/>
        <v>258.64333667856323</v>
      </c>
      <c r="F190" s="40">
        <f t="shared" si="24"/>
        <v>0.25313285009784903</v>
      </c>
      <c r="G190" s="40">
        <f t="shared" si="19"/>
        <v>9.7869465089849765E-4</v>
      </c>
      <c r="I190" s="36"/>
    </row>
    <row r="191" spans="1:9" x14ac:dyDescent="0.2">
      <c r="A191" s="1">
        <v>4.5599999999999996</v>
      </c>
      <c r="B191" s="15">
        <v>4154.2682930000001</v>
      </c>
      <c r="C191" s="15">
        <v>510.87804879999999</v>
      </c>
      <c r="D191" s="15">
        <v>8.1188465119999993</v>
      </c>
      <c r="E191" s="40">
        <f t="shared" si="17"/>
        <v>258.54618581373148</v>
      </c>
      <c r="F191" s="40">
        <f xml:space="preserve"> E191^2*ABS(H$10/(LN(D191))^2-H$7)*SQRT(1/C191+1/B191)/(SQRT(11*41))</f>
        <v>0.24938998756324193</v>
      </c>
      <c r="G191" s="40">
        <f t="shared" si="19"/>
        <v>9.6458583126387296E-4</v>
      </c>
      <c r="I191" s="36"/>
    </row>
    <row r="192" spans="1:9" x14ac:dyDescent="0.2">
      <c r="A192" s="1">
        <v>4.5839999999999996</v>
      </c>
      <c r="B192" s="15">
        <v>4099.3414629999997</v>
      </c>
      <c r="C192" s="15">
        <v>503.14634150000001</v>
      </c>
      <c r="D192" s="15">
        <v>8.1231942589999999</v>
      </c>
      <c r="E192" s="40">
        <f t="shared" si="17"/>
        <v>258.48565238860999</v>
      </c>
      <c r="F192" s="40">
        <f t="shared" ref="F192:F200" si="25" xml:space="preserve"> E192^2*ABS(H$10/(LN(D192))^2-H$7)*SQRT(1/C192+1/B192)/(SQRT(11*41))</f>
        <v>0.2517362413829628</v>
      </c>
      <c r="G192" s="40">
        <f t="shared" si="19"/>
        <v>9.7388864355418825E-4</v>
      </c>
      <c r="I192" s="36"/>
    </row>
    <row r="193" spans="1:9" x14ac:dyDescent="0.2">
      <c r="A193" s="1">
        <v>4.6079999999999997</v>
      </c>
      <c r="B193" s="15">
        <v>4040.5365849999998</v>
      </c>
      <c r="C193" s="15">
        <v>497.39024389999997</v>
      </c>
      <c r="D193" s="15">
        <v>8.1292437</v>
      </c>
      <c r="E193" s="40">
        <f t="shared" si="17"/>
        <v>258.40129491652982</v>
      </c>
      <c r="F193" s="40">
        <f t="shared" si="25"/>
        <v>0.25387660646230309</v>
      </c>
      <c r="G193" s="40">
        <f t="shared" si="19"/>
        <v>9.8248968351459564E-4</v>
      </c>
      <c r="I193" s="36"/>
    </row>
    <row r="194" spans="1:9" x14ac:dyDescent="0.2">
      <c r="A194" s="1">
        <v>4.6319999999999997</v>
      </c>
      <c r="B194" s="15">
        <v>3983.6585369999998</v>
      </c>
      <c r="C194" s="15">
        <v>490.65853659999999</v>
      </c>
      <c r="D194" s="15">
        <v>8.1343299810000005</v>
      </c>
      <c r="E194" s="40">
        <f t="shared" si="17"/>
        <v>258.33025077255257</v>
      </c>
      <c r="F194" s="40">
        <f t="shared" si="25"/>
        <v>0.25616563710102275</v>
      </c>
      <c r="G194" s="40">
        <f t="shared" si="19"/>
        <v>9.9162075031841452E-4</v>
      </c>
      <c r="I194" s="36"/>
    </row>
    <row r="195" spans="1:9" x14ac:dyDescent="0.2">
      <c r="A195" s="1">
        <v>4.6559999999999997</v>
      </c>
      <c r="B195" s="15">
        <v>3929.829268</v>
      </c>
      <c r="C195" s="15">
        <v>483.4146341</v>
      </c>
      <c r="D195" s="15">
        <v>8.1403804809999993</v>
      </c>
      <c r="E195" s="40">
        <f t="shared" ref="E195:E258" si="26" xml:space="preserve"> (H$4+H$7*LN(D195)+H$10/LN(D195))^-1</f>
        <v>258.24559967860307</v>
      </c>
      <c r="F195" s="40">
        <f t="shared" si="25"/>
        <v>0.25871121126220148</v>
      </c>
      <c r="G195" s="40">
        <f t="shared" si="19"/>
        <v>1.0018029797378074E-3</v>
      </c>
      <c r="I195" s="36"/>
    </row>
    <row r="196" spans="1:9" x14ac:dyDescent="0.2">
      <c r="A196" s="1">
        <v>4.68</v>
      </c>
      <c r="B196" s="15">
        <v>3880.6341459999999</v>
      </c>
      <c r="C196" s="15">
        <v>476.48780490000001</v>
      </c>
      <c r="D196" s="15">
        <v>8.1483509600000001</v>
      </c>
      <c r="E196" s="40">
        <f t="shared" si="26"/>
        <v>258.13385803388604</v>
      </c>
      <c r="F196" s="40">
        <f t="shared" si="25"/>
        <v>0.26141860196045746</v>
      </c>
      <c r="G196" s="40">
        <f t="shared" si="19"/>
        <v>1.012724963519277E-3</v>
      </c>
      <c r="I196" s="36"/>
    </row>
    <row r="197" spans="1:9" x14ac:dyDescent="0.2">
      <c r="A197" s="1">
        <v>4.7039999999999997</v>
      </c>
      <c r="B197" s="15">
        <v>3832.3658540000001</v>
      </c>
      <c r="C197" s="15">
        <v>470.5853659</v>
      </c>
      <c r="D197" s="15">
        <v>8.1556406619999997</v>
      </c>
      <c r="E197" s="40">
        <f t="shared" si="26"/>
        <v>258.03143499006484</v>
      </c>
      <c r="F197" s="40">
        <f t="shared" si="25"/>
        <v>0.26384073391536095</v>
      </c>
      <c r="G197" s="40">
        <f t="shared" ref="G197:G260" si="27" xml:space="preserve"> F197/E197</f>
        <v>1.0225139193816436E-3</v>
      </c>
      <c r="I197" s="36"/>
    </row>
    <row r="198" spans="1:9" x14ac:dyDescent="0.2">
      <c r="A198" s="1">
        <v>4.7279999999999998</v>
      </c>
      <c r="B198" s="15">
        <v>3781.4146340000002</v>
      </c>
      <c r="C198" s="15">
        <v>463.73170729999998</v>
      </c>
      <c r="D198" s="15">
        <v>8.1632448219999993</v>
      </c>
      <c r="E198" s="40">
        <f t="shared" si="26"/>
        <v>257.92436630518557</v>
      </c>
      <c r="F198" s="40">
        <f t="shared" si="25"/>
        <v>0.26658717533727722</v>
      </c>
      <c r="G198" s="40">
        <f t="shared" si="27"/>
        <v>1.0335866252428492E-3</v>
      </c>
      <c r="I198" s="36"/>
    </row>
    <row r="199" spans="1:9" x14ac:dyDescent="0.2">
      <c r="A199" s="1">
        <v>4.7519999999999998</v>
      </c>
      <c r="B199" s="15">
        <v>3734.4146340000002</v>
      </c>
      <c r="C199" s="15">
        <v>458.02439020000003</v>
      </c>
      <c r="D199" s="15">
        <v>8.1768872439999996</v>
      </c>
      <c r="E199" s="40">
        <f t="shared" si="26"/>
        <v>257.73170225055969</v>
      </c>
      <c r="F199" s="40">
        <f t="shared" si="25"/>
        <v>0.26971846521553938</v>
      </c>
      <c r="G199" s="40">
        <f t="shared" si="27"/>
        <v>1.0465086865927206E-3</v>
      </c>
      <c r="I199" s="36"/>
    </row>
    <row r="200" spans="1:9" x14ac:dyDescent="0.2">
      <c r="A200" s="1">
        <v>4.7759999999999998</v>
      </c>
      <c r="B200" s="15">
        <v>3686.5609760000002</v>
      </c>
      <c r="C200" s="15">
        <v>450.46341460000002</v>
      </c>
      <c r="D200" s="15">
        <v>8.1908611830000009</v>
      </c>
      <c r="E200" s="40">
        <f t="shared" si="26"/>
        <v>257.53360227579083</v>
      </c>
      <c r="F200" s="40">
        <f t="shared" si="25"/>
        <v>0.27342380568762731</v>
      </c>
      <c r="G200" s="40">
        <f t="shared" si="27"/>
        <v>1.0617014761235691E-3</v>
      </c>
      <c r="I200" s="36"/>
    </row>
    <row r="201" spans="1:9" x14ac:dyDescent="0.2">
      <c r="A201" s="1">
        <v>4.8</v>
      </c>
      <c r="B201" s="15">
        <v>3644.0930229999999</v>
      </c>
      <c r="C201" s="15">
        <v>444.32558139999998</v>
      </c>
      <c r="D201" s="15">
        <v>8.2068738830000001</v>
      </c>
      <c r="E201" s="40">
        <f t="shared" si="26"/>
        <v>257.30567916554361</v>
      </c>
      <c r="F201" s="40">
        <f xml:space="preserve"> E201^2*ABS(H$10/(LN(D201))^2-H$7)*SQRT(1/C201+1/B201)/(SQRT(11*43))</f>
        <v>0.27047503836616027</v>
      </c>
      <c r="G201" s="40">
        <f t="shared" si="27"/>
        <v>1.0511817665405817E-3</v>
      </c>
      <c r="I201" s="36"/>
    </row>
    <row r="202" spans="1:9" x14ac:dyDescent="0.2">
      <c r="A202" s="1">
        <v>4.8239999999999998</v>
      </c>
      <c r="B202" s="15">
        <v>3599.2558140000001</v>
      </c>
      <c r="C202" s="15">
        <v>438.30232560000002</v>
      </c>
      <c r="D202" s="15">
        <v>8.2245357440000006</v>
      </c>
      <c r="E202" s="40">
        <f t="shared" si="26"/>
        <v>257.05316473858664</v>
      </c>
      <c r="F202" s="40">
        <f t="shared" ref="F202:F210" si="28" xml:space="preserve"> E202^2*ABS(H$10/(LN(D202))^2-H$7)*SQRT(1/C202+1/B202)/(SQRT(11*43))</f>
        <v>0.27415030820389341</v>
      </c>
      <c r="G202" s="40">
        <f t="shared" si="27"/>
        <v>1.0665120909236574E-3</v>
      </c>
      <c r="I202" s="36"/>
    </row>
    <row r="203" spans="1:9" x14ac:dyDescent="0.2">
      <c r="A203" s="1">
        <v>4.8479999999999999</v>
      </c>
      <c r="B203" s="15">
        <v>3549.8837210000002</v>
      </c>
      <c r="C203" s="15">
        <v>431.2790698</v>
      </c>
      <c r="D203" s="15">
        <v>8.2432654830000001</v>
      </c>
      <c r="E203" s="40">
        <f t="shared" si="26"/>
        <v>256.7841312150901</v>
      </c>
      <c r="F203" s="40">
        <f t="shared" si="28"/>
        <v>0.27828133253375287</v>
      </c>
      <c r="G203" s="40">
        <f t="shared" si="27"/>
        <v>1.0837170163784618E-3</v>
      </c>
      <c r="I203" s="36"/>
    </row>
    <row r="204" spans="1:9" x14ac:dyDescent="0.2">
      <c r="A204" s="1">
        <v>4.8719999999999999</v>
      </c>
      <c r="B204" s="15">
        <v>3506.4418599999999</v>
      </c>
      <c r="C204" s="15">
        <v>423.81395350000003</v>
      </c>
      <c r="D204" s="15">
        <v>8.2634966970000008</v>
      </c>
      <c r="E204" s="40">
        <f t="shared" si="26"/>
        <v>256.49211907654194</v>
      </c>
      <c r="F204" s="40">
        <f t="shared" si="28"/>
        <v>0.28272982478238012</v>
      </c>
      <c r="G204" s="40">
        <f t="shared" si="27"/>
        <v>1.1022943932948222E-3</v>
      </c>
      <c r="I204" s="36"/>
    </row>
    <row r="205" spans="1:9" x14ac:dyDescent="0.2">
      <c r="A205" s="1">
        <v>4.8959999999999999</v>
      </c>
      <c r="B205" s="15">
        <v>3459.5348840000001</v>
      </c>
      <c r="C205" s="15">
        <v>418.18604649999997</v>
      </c>
      <c r="D205" s="15">
        <v>8.2851995889999994</v>
      </c>
      <c r="E205" s="40">
        <f t="shared" si="26"/>
        <v>256.17727906029899</v>
      </c>
      <c r="F205" s="40">
        <f t="shared" si="28"/>
        <v>0.28684611034972601</v>
      </c>
      <c r="G205" s="40">
        <f t="shared" si="27"/>
        <v>1.1197172184899669E-3</v>
      </c>
      <c r="I205" s="36"/>
    </row>
    <row r="206" spans="1:9" x14ac:dyDescent="0.2">
      <c r="A206" s="1">
        <v>4.92</v>
      </c>
      <c r="B206" s="15">
        <v>3417.7906979999998</v>
      </c>
      <c r="C206" s="15">
        <v>411.51162790000001</v>
      </c>
      <c r="D206" s="15">
        <v>8.3037374580000005</v>
      </c>
      <c r="E206" s="40">
        <f t="shared" si="26"/>
        <v>255.90708855694595</v>
      </c>
      <c r="F206" s="40">
        <f t="shared" si="28"/>
        <v>0.29098318499573045</v>
      </c>
      <c r="G206" s="40">
        <f t="shared" si="27"/>
        <v>1.1370657477156173E-3</v>
      </c>
      <c r="I206" s="36"/>
    </row>
    <row r="207" spans="1:9" x14ac:dyDescent="0.2">
      <c r="A207" s="1">
        <v>4.944</v>
      </c>
      <c r="B207" s="15">
        <v>3372.8372089999998</v>
      </c>
      <c r="C207" s="15">
        <v>404.48837209999999</v>
      </c>
      <c r="D207" s="15">
        <v>8.3221881799999995</v>
      </c>
      <c r="E207" s="40">
        <f t="shared" si="26"/>
        <v>255.63704174731294</v>
      </c>
      <c r="F207" s="40">
        <f t="shared" si="28"/>
        <v>0.29529870482415965</v>
      </c>
      <c r="G207" s="40">
        <f t="shared" si="27"/>
        <v>1.1551483415930416E-3</v>
      </c>
      <c r="I207" s="36"/>
    </row>
    <row r="208" spans="1:9" x14ac:dyDescent="0.2">
      <c r="A208" s="1">
        <v>4.968</v>
      </c>
      <c r="B208" s="15">
        <v>3330.2325580000002</v>
      </c>
      <c r="C208" s="15">
        <v>398.83720929999998</v>
      </c>
      <c r="D208" s="15">
        <v>8.3419736909999997</v>
      </c>
      <c r="E208" s="40">
        <f t="shared" si="26"/>
        <v>255.34624259070173</v>
      </c>
      <c r="F208" s="40">
        <f t="shared" si="28"/>
        <v>0.2993446055520132</v>
      </c>
      <c r="G208" s="40">
        <f t="shared" si="27"/>
        <v>1.1723086367549848E-3</v>
      </c>
      <c r="I208" s="36"/>
    </row>
    <row r="209" spans="1:9" x14ac:dyDescent="0.2">
      <c r="A209" s="1">
        <v>4.992</v>
      </c>
      <c r="B209" s="15">
        <v>3288.2093020000002</v>
      </c>
      <c r="C209" s="15">
        <v>392.53488370000002</v>
      </c>
      <c r="D209" s="15">
        <v>8.3590690690000002</v>
      </c>
      <c r="E209" s="40">
        <f t="shared" si="26"/>
        <v>255.093994297856</v>
      </c>
      <c r="F209" s="40">
        <f t="shared" si="28"/>
        <v>0.30338883048718451</v>
      </c>
      <c r="G209" s="40">
        <f t="shared" si="27"/>
        <v>1.1893217295148779E-3</v>
      </c>
      <c r="I209" s="36"/>
    </row>
    <row r="210" spans="1:9" x14ac:dyDescent="0.2">
      <c r="A210" s="1">
        <v>5.016</v>
      </c>
      <c r="B210" s="15">
        <v>3246.7441859999999</v>
      </c>
      <c r="C210" s="15">
        <v>386.88372090000001</v>
      </c>
      <c r="D210" s="15">
        <v>8.3738962729999997</v>
      </c>
      <c r="E210" s="40">
        <f t="shared" si="26"/>
        <v>254.87449033173647</v>
      </c>
      <c r="F210" s="40">
        <f t="shared" si="28"/>
        <v>0.30703665213478232</v>
      </c>
      <c r="G210" s="40">
        <f t="shared" si="27"/>
        <v>1.2046582289783228E-3</v>
      </c>
      <c r="I210" s="36"/>
    </row>
    <row r="211" spans="1:9" x14ac:dyDescent="0.2">
      <c r="A211" s="1">
        <v>5.04</v>
      </c>
      <c r="B211" s="15">
        <v>3208.4444440000002</v>
      </c>
      <c r="C211" s="15">
        <v>382.51111109999999</v>
      </c>
      <c r="D211" s="15">
        <v>8.3893299159999994</v>
      </c>
      <c r="E211" s="40">
        <f t="shared" si="26"/>
        <v>254.6453108757029</v>
      </c>
      <c r="F211" s="40">
        <f xml:space="preserve"> E211^2*ABS(H$10/(LN(D211))^2-H$7)*SQRT(1/C211+1/B211)/(SQRT(11*45))</f>
        <v>0.30334132815780573</v>
      </c>
      <c r="G211" s="40">
        <f t="shared" si="27"/>
        <v>1.191230763742091E-3</v>
      </c>
      <c r="I211" s="36"/>
    </row>
    <row r="212" spans="1:9" x14ac:dyDescent="0.2">
      <c r="A212" s="1">
        <v>5.0640000000000001</v>
      </c>
      <c r="B212" s="15">
        <v>3169.377778</v>
      </c>
      <c r="C212" s="15">
        <v>377.11111110000002</v>
      </c>
      <c r="D212" s="15">
        <v>8.4014167559999997</v>
      </c>
      <c r="E212" s="40">
        <f t="shared" si="26"/>
        <v>254.46534246370152</v>
      </c>
      <c r="F212" s="40">
        <f t="shared" ref="F212:F220" si="29" xml:space="preserve"> E212^2*ABS(H$10/(LN(D212))^2-H$7)*SQRT(1/C212+1/B212)/(SQRT(11*45))</f>
        <v>0.30663362007254746</v>
      </c>
      <c r="G212" s="40">
        <f t="shared" si="27"/>
        <v>1.2050113272941581E-3</v>
      </c>
      <c r="I212" s="36"/>
    </row>
    <row r="213" spans="1:9" x14ac:dyDescent="0.2">
      <c r="A213" s="1">
        <v>5.0880000000000001</v>
      </c>
      <c r="B213" s="15">
        <v>3131.8222219999998</v>
      </c>
      <c r="C213" s="15">
        <v>371.53333329999998</v>
      </c>
      <c r="D213" s="15">
        <v>8.4122484699999998</v>
      </c>
      <c r="E213" s="40">
        <f t="shared" si="26"/>
        <v>254.30370588755767</v>
      </c>
      <c r="F213" s="40">
        <f t="shared" si="29"/>
        <v>0.30991599747559551</v>
      </c>
      <c r="G213" s="40">
        <f t="shared" si="27"/>
        <v>1.2186845504037886E-3</v>
      </c>
      <c r="I213" s="36"/>
    </row>
    <row r="214" spans="1:9" x14ac:dyDescent="0.2">
      <c r="A214" s="1">
        <v>5.1120000000000001</v>
      </c>
      <c r="B214" s="15">
        <v>3090</v>
      </c>
      <c r="C214" s="15">
        <v>367.02222219999999</v>
      </c>
      <c r="D214" s="15">
        <v>8.4235875359999994</v>
      </c>
      <c r="E214" s="40">
        <f t="shared" si="26"/>
        <v>254.13414337855312</v>
      </c>
      <c r="F214" s="40">
        <f t="shared" si="29"/>
        <v>0.3129192814242524</v>
      </c>
      <c r="G214" s="40">
        <f t="shared" si="27"/>
        <v>1.2313153882598691E-3</v>
      </c>
      <c r="I214" s="36"/>
    </row>
    <row r="215" spans="1:9" x14ac:dyDescent="0.2">
      <c r="A215" s="1">
        <v>5.1360000000000001</v>
      </c>
      <c r="B215" s="15">
        <v>3050.688889</v>
      </c>
      <c r="C215" s="15">
        <v>361.6</v>
      </c>
      <c r="D215" s="15">
        <v>8.4327128210000009</v>
      </c>
      <c r="E215" s="40">
        <f t="shared" si="26"/>
        <v>253.99742579931475</v>
      </c>
      <c r="F215" s="40">
        <f t="shared" si="29"/>
        <v>0.31609391541782106</v>
      </c>
      <c r="G215" s="40">
        <f t="shared" si="27"/>
        <v>1.2444768462636672E-3</v>
      </c>
      <c r="I215" s="36"/>
    </row>
    <row r="216" spans="1:9" x14ac:dyDescent="0.2">
      <c r="A216" s="1">
        <v>5.16</v>
      </c>
      <c r="B216" s="15">
        <v>3014.1555560000002</v>
      </c>
      <c r="C216" s="15">
        <v>357.02222219999999</v>
      </c>
      <c r="D216" s="15">
        <v>8.4386778969999998</v>
      </c>
      <c r="E216" s="40">
        <f t="shared" si="26"/>
        <v>253.90793188361599</v>
      </c>
      <c r="F216" s="40">
        <f t="shared" si="29"/>
        <v>0.31867258519611558</v>
      </c>
      <c r="G216" s="40">
        <f t="shared" si="27"/>
        <v>1.255071406521423E-3</v>
      </c>
      <c r="I216" s="36"/>
    </row>
    <row r="217" spans="1:9" x14ac:dyDescent="0.2">
      <c r="A217" s="1">
        <v>5.1840000000000002</v>
      </c>
      <c r="B217" s="15">
        <v>2979.1333330000002</v>
      </c>
      <c r="C217" s="15">
        <v>353.04444439999997</v>
      </c>
      <c r="D217" s="15">
        <v>8.4463398220000006</v>
      </c>
      <c r="E217" s="40">
        <f t="shared" si="26"/>
        <v>253.79283859719399</v>
      </c>
      <c r="F217" s="40">
        <f t="shared" si="29"/>
        <v>0.32120379695867685</v>
      </c>
      <c r="G217" s="40">
        <f t="shared" si="27"/>
        <v>1.2656141076875453E-3</v>
      </c>
      <c r="I217" s="36"/>
    </row>
    <row r="218" spans="1:9" x14ac:dyDescent="0.2">
      <c r="A218" s="1">
        <v>5.2080000000000002</v>
      </c>
      <c r="B218" s="15">
        <v>2941.9555559999999</v>
      </c>
      <c r="C218" s="15">
        <v>347.84444439999999</v>
      </c>
      <c r="D218" s="15">
        <v>8.4575344280000007</v>
      </c>
      <c r="E218" s="40">
        <f t="shared" si="26"/>
        <v>253.62439664143173</v>
      </c>
      <c r="F218" s="40">
        <f t="shared" si="29"/>
        <v>0.32462732274181599</v>
      </c>
      <c r="G218" s="40">
        <f t="shared" si="27"/>
        <v>1.2799530606701316E-3</v>
      </c>
      <c r="I218" s="36"/>
    </row>
    <row r="219" spans="1:9" x14ac:dyDescent="0.2">
      <c r="A219" s="1">
        <v>5.2320000000000002</v>
      </c>
      <c r="B219" s="15">
        <v>2908.2888889999999</v>
      </c>
      <c r="C219" s="15">
        <v>343.1777778</v>
      </c>
      <c r="D219" s="15">
        <v>8.4672388489999992</v>
      </c>
      <c r="E219" s="40">
        <f t="shared" si="26"/>
        <v>253.47810944282961</v>
      </c>
      <c r="F219" s="40">
        <f t="shared" si="29"/>
        <v>0.3277193038667689</v>
      </c>
      <c r="G219" s="40">
        <f t="shared" si="27"/>
        <v>1.2928899642936777E-3</v>
      </c>
      <c r="I219" s="36"/>
    </row>
    <row r="220" spans="1:9" x14ac:dyDescent="0.2">
      <c r="A220" s="1">
        <v>5.2560000000000002</v>
      </c>
      <c r="B220" s="15">
        <v>2871.7111110000001</v>
      </c>
      <c r="C220" s="15">
        <v>338.75555559999998</v>
      </c>
      <c r="D220" s="15">
        <v>8.4782104910000005</v>
      </c>
      <c r="E220" s="40">
        <f t="shared" si="26"/>
        <v>253.31242534301384</v>
      </c>
      <c r="F220" s="40">
        <f t="shared" si="29"/>
        <v>0.33089201525303058</v>
      </c>
      <c r="G220" s="40">
        <f t="shared" si="27"/>
        <v>1.3062604994799017E-3</v>
      </c>
      <c r="I220" s="36"/>
    </row>
    <row r="221" spans="1:9" x14ac:dyDescent="0.2">
      <c r="A221" s="1">
        <v>5.28</v>
      </c>
      <c r="B221" s="15">
        <v>2838.8936170000002</v>
      </c>
      <c r="C221" s="15">
        <v>335.65957450000002</v>
      </c>
      <c r="D221" s="15">
        <v>8.4892982240000006</v>
      </c>
      <c r="E221" s="40">
        <f t="shared" si="26"/>
        <v>253.1446758703382</v>
      </c>
      <c r="F221" s="40">
        <f xml:space="preserve"> E221^2*ABS(H$10/(LN(D221))^2-H$7)*SQRT(1/C221+1/B221)/(SQRT(11*47))</f>
        <v>0.32633498560515833</v>
      </c>
      <c r="G221" s="40">
        <f t="shared" si="27"/>
        <v>1.2891244284841626E-3</v>
      </c>
      <c r="I221" s="36"/>
    </row>
    <row r="222" spans="1:9" x14ac:dyDescent="0.2">
      <c r="A222" s="1">
        <v>5.3040000000000003</v>
      </c>
      <c r="B222" s="15">
        <v>2803.553191</v>
      </c>
      <c r="C222" s="15">
        <v>330.91489360000003</v>
      </c>
      <c r="D222" s="15">
        <v>8.499795701</v>
      </c>
      <c r="E222" s="40">
        <f t="shared" si="26"/>
        <v>252.98557216343835</v>
      </c>
      <c r="F222" s="40">
        <f t="shared" ref="F222:F230" si="30" xml:space="preserve"> E222^2*ABS(H$10/(LN(D222))^2-H$7)*SQRT(1/C222+1/B222)/(SQRT(11*47))</f>
        <v>0.32961048731683895</v>
      </c>
      <c r="G222" s="40">
        <f t="shared" si="27"/>
        <v>1.3028825497759927E-3</v>
      </c>
      <c r="I222" s="36"/>
    </row>
    <row r="223" spans="1:9" x14ac:dyDescent="0.2">
      <c r="A223" s="1">
        <v>5.3280000000000003</v>
      </c>
      <c r="B223" s="15">
        <v>2770.8936170000002</v>
      </c>
      <c r="C223" s="15">
        <v>324.93617019999999</v>
      </c>
      <c r="D223" s="15">
        <v>8.5147019440000005</v>
      </c>
      <c r="E223" s="40">
        <f t="shared" si="26"/>
        <v>252.75918138468381</v>
      </c>
      <c r="F223" s="40">
        <f t="shared" si="30"/>
        <v>0.33389631643780326</v>
      </c>
      <c r="G223" s="40">
        <f t="shared" si="27"/>
        <v>1.3210056885317799E-3</v>
      </c>
      <c r="I223" s="36"/>
    </row>
    <row r="224" spans="1:9" x14ac:dyDescent="0.2">
      <c r="A224" s="1">
        <v>5.3520000000000003</v>
      </c>
      <c r="B224" s="15">
        <v>2736.851064</v>
      </c>
      <c r="C224" s="15">
        <v>320.61702129999998</v>
      </c>
      <c r="D224" s="15">
        <v>8.5274591389999994</v>
      </c>
      <c r="E224" s="40">
        <f t="shared" si="26"/>
        <v>252.5650039406616</v>
      </c>
      <c r="F224" s="40">
        <f t="shared" si="30"/>
        <v>0.33729689624594045</v>
      </c>
      <c r="G224" s="40">
        <f t="shared" si="27"/>
        <v>1.3354854828786416E-3</v>
      </c>
      <c r="I224" s="36"/>
    </row>
    <row r="225" spans="1:17" x14ac:dyDescent="0.2">
      <c r="A225" s="1">
        <v>5.3760000000000003</v>
      </c>
      <c r="B225" s="15">
        <v>2700.5744679999998</v>
      </c>
      <c r="C225" s="15">
        <v>316.23404260000001</v>
      </c>
      <c r="D225" s="15">
        <v>8.5384882560000008</v>
      </c>
      <c r="E225" s="40">
        <f t="shared" si="26"/>
        <v>252.3968197395416</v>
      </c>
      <c r="F225" s="40">
        <f t="shared" si="30"/>
        <v>0.34063377133470663</v>
      </c>
      <c r="G225" s="40">
        <f t="shared" si="27"/>
        <v>1.3495961307524408E-3</v>
      </c>
      <c r="I225" s="36"/>
    </row>
    <row r="226" spans="1:17" x14ac:dyDescent="0.2">
      <c r="A226" s="1">
        <v>5.4</v>
      </c>
      <c r="B226" s="15">
        <v>2667.553191</v>
      </c>
      <c r="C226" s="15">
        <v>311.68085109999998</v>
      </c>
      <c r="D226" s="15">
        <v>8.5519619109999994</v>
      </c>
      <c r="E226" s="40">
        <f t="shared" si="26"/>
        <v>252.19097644729345</v>
      </c>
      <c r="F226" s="40">
        <f t="shared" si="30"/>
        <v>0.34430994424822808</v>
      </c>
      <c r="G226" s="40">
        <f t="shared" si="27"/>
        <v>1.3652746386831449E-3</v>
      </c>
      <c r="I226" s="36"/>
    </row>
    <row r="227" spans="1:17" x14ac:dyDescent="0.2">
      <c r="A227" s="1">
        <v>5.4240000000000004</v>
      </c>
      <c r="B227" s="15">
        <v>2634.2127660000001</v>
      </c>
      <c r="C227" s="15">
        <v>307.80851059999998</v>
      </c>
      <c r="D227" s="15">
        <v>8.5697651510000004</v>
      </c>
      <c r="E227" s="40">
        <f t="shared" si="26"/>
        <v>251.9183585749968</v>
      </c>
      <c r="F227" s="40">
        <f t="shared" si="30"/>
        <v>0.34809408108413881</v>
      </c>
      <c r="G227" s="40">
        <f t="shared" si="27"/>
        <v>1.3817733771098314E-3</v>
      </c>
      <c r="I227" s="36"/>
    </row>
    <row r="228" spans="1:17" x14ac:dyDescent="0.2">
      <c r="A228" s="1">
        <v>5.4480000000000004</v>
      </c>
      <c r="B228" s="15">
        <v>2602.1276600000001</v>
      </c>
      <c r="C228" s="15">
        <v>302.48936170000002</v>
      </c>
      <c r="D228" s="15">
        <v>8.5863841159999996</v>
      </c>
      <c r="E228" s="40">
        <f t="shared" si="26"/>
        <v>251.66324572433325</v>
      </c>
      <c r="F228" s="40">
        <f t="shared" si="30"/>
        <v>0.35255396742274203</v>
      </c>
      <c r="G228" s="40">
        <f t="shared" si="27"/>
        <v>1.400895734329527E-3</v>
      </c>
      <c r="I228" s="36"/>
    </row>
    <row r="229" spans="1:17" x14ac:dyDescent="0.2">
      <c r="A229" s="1">
        <v>5.4720000000000004</v>
      </c>
      <c r="B229" s="15">
        <v>2567.5106380000002</v>
      </c>
      <c r="C229" s="15">
        <v>298.61702129999998</v>
      </c>
      <c r="D229" s="15">
        <v>8.5984111179999996</v>
      </c>
      <c r="E229" s="40">
        <f t="shared" si="26"/>
        <v>251.47825348347257</v>
      </c>
      <c r="F229" s="40">
        <f t="shared" si="30"/>
        <v>0.35592728739848029</v>
      </c>
      <c r="G229" s="40">
        <f t="shared" si="27"/>
        <v>1.4153402231333384E-3</v>
      </c>
      <c r="I229" s="36"/>
    </row>
    <row r="230" spans="1:17" x14ac:dyDescent="0.2">
      <c r="A230" s="1">
        <v>5.4960000000000004</v>
      </c>
      <c r="B230" s="15">
        <v>2536.3404260000002</v>
      </c>
      <c r="C230" s="15">
        <v>295.06382980000001</v>
      </c>
      <c r="D230" s="15">
        <v>8.6095481839999994</v>
      </c>
      <c r="E230" s="40">
        <f t="shared" si="26"/>
        <v>251.30667948200465</v>
      </c>
      <c r="F230" s="40">
        <f t="shared" si="30"/>
        <v>0.35907014190151254</v>
      </c>
      <c r="G230" s="40">
        <f t="shared" si="27"/>
        <v>1.4288125673445323E-3</v>
      </c>
      <c r="I230" s="36"/>
    </row>
    <row r="231" spans="1:17" x14ac:dyDescent="0.2">
      <c r="A231" s="1">
        <v>5.52</v>
      </c>
      <c r="B231" s="15">
        <v>2509.653061</v>
      </c>
      <c r="C231" s="15">
        <v>290.95918369999998</v>
      </c>
      <c r="D231" s="15">
        <v>8.6213244850000006</v>
      </c>
      <c r="E231" s="40">
        <f t="shared" si="26"/>
        <v>251.12498069232248</v>
      </c>
      <c r="F231" s="40">
        <f xml:space="preserve"> E231^2*ABS(H$10/(LN(D231))^2-H$7)*SQRT(1/C231+1/B231)/(SQRT(11*49))</f>
        <v>0.35510915567991808</v>
      </c>
      <c r="G231" s="40">
        <f t="shared" si="27"/>
        <v>1.414073401622265E-3</v>
      </c>
      <c r="I231" s="36"/>
    </row>
    <row r="232" spans="1:17" x14ac:dyDescent="0.2">
      <c r="A232" s="1">
        <v>5.5439999999999996</v>
      </c>
      <c r="B232" s="15">
        <v>2480.0204079999999</v>
      </c>
      <c r="C232" s="15">
        <v>286.59183669999999</v>
      </c>
      <c r="D232" s="15">
        <v>8.6320024909999997</v>
      </c>
      <c r="E232" s="40">
        <f t="shared" si="26"/>
        <v>250.95998645264237</v>
      </c>
      <c r="F232" s="40">
        <f t="shared" ref="F232:F240" si="31" xml:space="preserve"> E232^2*ABS(H$10/(LN(D232))^2-H$7)*SQRT(1/C232+1/B232)/(SQRT(11*49))</f>
        <v>0.35868091682409764</v>
      </c>
      <c r="G232" s="40">
        <f t="shared" si="27"/>
        <v>1.4292354805007245E-3</v>
      </c>
      <c r="I232" s="36"/>
    </row>
    <row r="233" spans="1:17" x14ac:dyDescent="0.2">
      <c r="A233" s="1">
        <v>5.5679999999999996</v>
      </c>
      <c r="B233" s="15">
        <v>2449.346939</v>
      </c>
      <c r="C233" s="15">
        <v>283</v>
      </c>
      <c r="D233" s="15">
        <v>8.6469047529999994</v>
      </c>
      <c r="E233" s="40">
        <f t="shared" si="26"/>
        <v>250.7293448161918</v>
      </c>
      <c r="F233" s="40">
        <f t="shared" si="31"/>
        <v>0.36224828966250378</v>
      </c>
      <c r="G233" s="40">
        <f t="shared" si="27"/>
        <v>1.4447781927084198E-3</v>
      </c>
      <c r="I233" s="36"/>
    </row>
    <row r="234" spans="1:17" x14ac:dyDescent="0.2">
      <c r="A234" s="1">
        <v>5.5919999999999996</v>
      </c>
      <c r="B234" s="15">
        <v>2418.7346940000002</v>
      </c>
      <c r="C234" s="15">
        <v>279.30612239999999</v>
      </c>
      <c r="D234" s="15">
        <v>8.6580690679999996</v>
      </c>
      <c r="E234" s="40">
        <f t="shared" si="26"/>
        <v>250.5562751469007</v>
      </c>
      <c r="F234" s="40">
        <f t="shared" si="31"/>
        <v>0.36559614195259027</v>
      </c>
      <c r="G234" s="40">
        <f t="shared" si="27"/>
        <v>1.4591378393466374E-3</v>
      </c>
      <c r="I234" s="36"/>
    </row>
    <row r="235" spans="1:17" s="17" customFormat="1" x14ac:dyDescent="0.2">
      <c r="A235" s="20">
        <v>5.6159999999999997</v>
      </c>
      <c r="B235" s="21">
        <v>2390.5102040000002</v>
      </c>
      <c r="C235" s="21">
        <v>276.0816327</v>
      </c>
      <c r="D235" s="21">
        <v>8.6694132499999998</v>
      </c>
      <c r="E235" s="47">
        <f t="shared" si="26"/>
        <v>250.3801770013884</v>
      </c>
      <c r="F235" s="47">
        <f t="shared" si="31"/>
        <v>0.36871043133218334</v>
      </c>
      <c r="G235" s="47">
        <f t="shared" si="27"/>
        <v>1.4726023271807926E-3</v>
      </c>
      <c r="H235" s="48"/>
      <c r="I235" s="37"/>
      <c r="J235" s="38"/>
      <c r="K235" s="25"/>
      <c r="L235" s="25"/>
      <c r="M235" s="22"/>
      <c r="N235" s="22"/>
      <c r="P235" s="41"/>
      <c r="Q235" s="18"/>
    </row>
    <row r="236" spans="1:17" x14ac:dyDescent="0.2">
      <c r="A236" s="1">
        <v>5.64</v>
      </c>
      <c r="B236" s="15">
        <v>2363.8979589999999</v>
      </c>
      <c r="C236" s="15">
        <v>272.67346939999999</v>
      </c>
      <c r="D236" s="15">
        <v>8.680722201</v>
      </c>
      <c r="E236" s="40">
        <f t="shared" si="26"/>
        <v>250.20438979005377</v>
      </c>
      <c r="F236" s="40">
        <f t="shared" si="31"/>
        <v>0.37196084725312595</v>
      </c>
      <c r="G236" s="40">
        <f t="shared" si="27"/>
        <v>1.4866279826874257E-3</v>
      </c>
      <c r="I236" s="36"/>
    </row>
    <row r="237" spans="1:17" x14ac:dyDescent="0.2">
      <c r="A237" s="1">
        <v>5.6639999999999997</v>
      </c>
      <c r="B237" s="15">
        <v>2336.693878</v>
      </c>
      <c r="C237" s="15">
        <v>269.32653060000001</v>
      </c>
      <c r="D237" s="15">
        <v>8.6912368329999996</v>
      </c>
      <c r="E237" s="40">
        <f t="shared" si="26"/>
        <v>250.0407425313131</v>
      </c>
      <c r="F237" s="40">
        <f t="shared" si="31"/>
        <v>0.37515544198488604</v>
      </c>
      <c r="G237" s="40">
        <f t="shared" si="27"/>
        <v>1.5003772512709786E-3</v>
      </c>
      <c r="I237" s="36"/>
    </row>
    <row r="238" spans="1:17" x14ac:dyDescent="0.2">
      <c r="A238" s="1">
        <v>5.6879999999999997</v>
      </c>
      <c r="B238" s="15">
        <v>2312.3673469999999</v>
      </c>
      <c r="C238" s="15">
        <v>265.12244900000002</v>
      </c>
      <c r="D238" s="15">
        <v>8.7021983130000002</v>
      </c>
      <c r="E238" s="40">
        <f t="shared" si="26"/>
        <v>249.86993264580934</v>
      </c>
      <c r="F238" s="40">
        <f t="shared" si="31"/>
        <v>0.37895823546213447</v>
      </c>
      <c r="G238" s="40">
        <f t="shared" si="27"/>
        <v>1.5166219938887477E-3</v>
      </c>
      <c r="I238" s="36"/>
    </row>
    <row r="239" spans="1:17" x14ac:dyDescent="0.2">
      <c r="A239" s="1">
        <v>5.7119999999999997</v>
      </c>
      <c r="B239" s="15">
        <v>2287.2448979999999</v>
      </c>
      <c r="C239" s="15">
        <v>262.14285710000001</v>
      </c>
      <c r="D239" s="15">
        <v>8.7120888319999992</v>
      </c>
      <c r="E239" s="40">
        <f t="shared" si="26"/>
        <v>249.7156326874082</v>
      </c>
      <c r="F239" s="40">
        <f t="shared" si="31"/>
        <v>0.38194636148538469</v>
      </c>
      <c r="G239" s="40">
        <f t="shared" si="27"/>
        <v>1.5295252338627184E-3</v>
      </c>
      <c r="I239" s="36"/>
    </row>
    <row r="240" spans="1:17" x14ac:dyDescent="0.2">
      <c r="A240" s="1">
        <v>5.7359999999999998</v>
      </c>
      <c r="B240" s="15">
        <v>2260.4489800000001</v>
      </c>
      <c r="C240" s="15">
        <v>259.14285710000001</v>
      </c>
      <c r="D240" s="15">
        <v>8.7262388200000007</v>
      </c>
      <c r="E240" s="40">
        <f t="shared" si="26"/>
        <v>249.4945937046912</v>
      </c>
      <c r="F240" s="40">
        <f t="shared" si="31"/>
        <v>0.38536409568542734</v>
      </c>
      <c r="G240" s="40">
        <f t="shared" si="27"/>
        <v>1.5445789424261237E-3</v>
      </c>
      <c r="I240" s="36"/>
    </row>
    <row r="241" spans="1:9" x14ac:dyDescent="0.2">
      <c r="A241" s="1">
        <v>5.76</v>
      </c>
      <c r="B241" s="15">
        <v>2236.8431369999998</v>
      </c>
      <c r="C241" s="15">
        <v>256.50980390000001</v>
      </c>
      <c r="D241" s="15">
        <v>8.7427387450000005</v>
      </c>
      <c r="E241" s="40">
        <f t="shared" si="26"/>
        <v>249.23642927790692</v>
      </c>
      <c r="F241" s="40">
        <f xml:space="preserve"> E241^2*ABS(H$10/(LN(D241))^2-H$7)*SQRT(1/C241+1/B241)/(SQRT(11*51))</f>
        <v>0.38104143590151307</v>
      </c>
      <c r="G241" s="40">
        <f t="shared" si="27"/>
        <v>1.5288352389154123E-3</v>
      </c>
      <c r="I241" s="36"/>
    </row>
    <row r="242" spans="1:9" x14ac:dyDescent="0.2">
      <c r="A242" s="1">
        <v>5.7839999999999998</v>
      </c>
      <c r="B242" s="15">
        <v>2211.8431369999998</v>
      </c>
      <c r="C242" s="15">
        <v>253.0392157</v>
      </c>
      <c r="D242" s="15">
        <v>8.7598358810000008</v>
      </c>
      <c r="E242" s="40">
        <f t="shared" si="26"/>
        <v>248.96846224003332</v>
      </c>
      <c r="F242" s="40">
        <f t="shared" ref="F242:F250" si="32" xml:space="preserve"> E242^2*ABS(H$10/(LN(D242))^2-H$7)*SQRT(1/C242+1/B242)/(SQRT(11*51))</f>
        <v>0.38500724242614093</v>
      </c>
      <c r="G242" s="40">
        <f t="shared" si="27"/>
        <v>1.5464096896535878E-3</v>
      </c>
      <c r="I242" s="36"/>
    </row>
    <row r="243" spans="1:9" x14ac:dyDescent="0.2">
      <c r="A243" s="1">
        <v>5.8079999999999998</v>
      </c>
      <c r="B243" s="15">
        <v>2185.4313729999999</v>
      </c>
      <c r="C243" s="15">
        <v>249.0784314</v>
      </c>
      <c r="D243" s="15">
        <v>8.7774643920000006</v>
      </c>
      <c r="E243" s="40">
        <f t="shared" si="26"/>
        <v>248.69169517188837</v>
      </c>
      <c r="F243" s="40">
        <f t="shared" si="32"/>
        <v>0.38942346369342756</v>
      </c>
      <c r="G243" s="40">
        <f t="shared" si="27"/>
        <v>1.5658884926747134E-3</v>
      </c>
      <c r="I243" s="36"/>
    </row>
    <row r="244" spans="1:9" x14ac:dyDescent="0.2">
      <c r="A244" s="1">
        <v>5.8319999999999999</v>
      </c>
      <c r="B244" s="15">
        <v>2158.6274509999998</v>
      </c>
      <c r="C244" s="15">
        <v>246.3137255</v>
      </c>
      <c r="D244" s="15">
        <v>8.789339644</v>
      </c>
      <c r="E244" s="40">
        <f t="shared" si="26"/>
        <v>248.50499279348668</v>
      </c>
      <c r="F244" s="40">
        <f t="shared" si="32"/>
        <v>0.39259105187631743</v>
      </c>
      <c r="G244" s="40">
        <f t="shared" si="27"/>
        <v>1.5798115259703033E-3</v>
      </c>
      <c r="I244" s="36"/>
    </row>
    <row r="245" spans="1:9" x14ac:dyDescent="0.2">
      <c r="A245" s="1">
        <v>5.8559999999999999</v>
      </c>
      <c r="B245" s="15">
        <v>2132.6470589999999</v>
      </c>
      <c r="C245" s="15">
        <v>241.9215686</v>
      </c>
      <c r="D245" s="15">
        <v>8.8021613199999997</v>
      </c>
      <c r="E245" s="40">
        <f t="shared" si="26"/>
        <v>248.30318163351595</v>
      </c>
      <c r="F245" s="40">
        <f t="shared" si="32"/>
        <v>0.39705916403434505</v>
      </c>
      <c r="G245" s="40">
        <f t="shared" si="27"/>
        <v>1.5990901180653661E-3</v>
      </c>
      <c r="I245" s="36"/>
    </row>
    <row r="246" spans="1:9" x14ac:dyDescent="0.2">
      <c r="A246" s="1">
        <v>5.88</v>
      </c>
      <c r="B246" s="15">
        <v>2109.8627449999999</v>
      </c>
      <c r="C246" s="15">
        <v>238.66666670000001</v>
      </c>
      <c r="D246" s="15">
        <v>8.8149592040000009</v>
      </c>
      <c r="E246" s="40">
        <f t="shared" si="26"/>
        <v>248.10151407945449</v>
      </c>
      <c r="F246" s="40">
        <f t="shared" si="32"/>
        <v>0.4007332739696105</v>
      </c>
      <c r="G246" s="40">
        <f t="shared" si="27"/>
        <v>1.6151988247894195E-3</v>
      </c>
      <c r="I246" s="36"/>
    </row>
    <row r="247" spans="1:9" x14ac:dyDescent="0.2">
      <c r="A247" s="1">
        <v>5.9039999999999999</v>
      </c>
      <c r="B247" s="15">
        <v>2085.1372550000001</v>
      </c>
      <c r="C247" s="15">
        <v>235.41176469999999</v>
      </c>
      <c r="D247" s="15">
        <v>8.8271699639999994</v>
      </c>
      <c r="E247" s="40">
        <f t="shared" si="26"/>
        <v>247.90888925201955</v>
      </c>
      <c r="F247" s="40">
        <f t="shared" si="32"/>
        <v>0.40443566404171316</v>
      </c>
      <c r="G247" s="40">
        <f t="shared" si="27"/>
        <v>1.631388310689301E-3</v>
      </c>
      <c r="I247" s="36"/>
    </row>
    <row r="248" spans="1:9" x14ac:dyDescent="0.2">
      <c r="A248" s="1">
        <v>5.9279999999999999</v>
      </c>
      <c r="B248" s="15">
        <v>2059.9215690000001</v>
      </c>
      <c r="C248" s="15">
        <v>232.2352941</v>
      </c>
      <c r="D248" s="15">
        <v>8.8396656799999995</v>
      </c>
      <c r="E248" s="40">
        <f t="shared" si="26"/>
        <v>247.71156372224195</v>
      </c>
      <c r="F248" s="40">
        <f t="shared" si="32"/>
        <v>0.40816305444187501</v>
      </c>
      <c r="G248" s="40">
        <f t="shared" si="27"/>
        <v>1.6477351654828141E-3</v>
      </c>
      <c r="I248" s="36"/>
    </row>
    <row r="249" spans="1:9" x14ac:dyDescent="0.2">
      <c r="A249" s="1">
        <v>5.952</v>
      </c>
      <c r="B249" s="15">
        <v>2034.8627449999999</v>
      </c>
      <c r="C249" s="15">
        <v>229.86274510000001</v>
      </c>
      <c r="D249" s="15">
        <v>8.8470677450000004</v>
      </c>
      <c r="E249" s="40">
        <f t="shared" si="26"/>
        <v>247.59457868135328</v>
      </c>
      <c r="F249" s="40">
        <f t="shared" si="32"/>
        <v>0.41089548322156799</v>
      </c>
      <c r="G249" s="40">
        <f t="shared" si="27"/>
        <v>1.6595495968042904E-3</v>
      </c>
      <c r="I249" s="36"/>
    </row>
    <row r="250" spans="1:9" x14ac:dyDescent="0.2">
      <c r="A250" s="1">
        <v>5.976</v>
      </c>
      <c r="B250" s="15">
        <v>2012.9803919999999</v>
      </c>
      <c r="C250" s="15">
        <v>227.0392157</v>
      </c>
      <c r="D250" s="15">
        <v>8.8563375020000006</v>
      </c>
      <c r="E250" s="40">
        <f t="shared" si="26"/>
        <v>247.44797779269646</v>
      </c>
      <c r="F250" s="40">
        <f t="shared" si="32"/>
        <v>0.41414859311167779</v>
      </c>
      <c r="G250" s="40">
        <f t="shared" si="27"/>
        <v>1.6736794408505429E-3</v>
      </c>
      <c r="I250" s="36"/>
    </row>
    <row r="251" spans="1:9" x14ac:dyDescent="0.2">
      <c r="A251" s="1">
        <v>6</v>
      </c>
      <c r="B251" s="15">
        <v>1993.132075</v>
      </c>
      <c r="C251" s="15">
        <v>224.86792449999999</v>
      </c>
      <c r="D251" s="15">
        <v>8.859999706</v>
      </c>
      <c r="E251" s="40">
        <f t="shared" si="26"/>
        <v>247.39003056593663</v>
      </c>
      <c r="F251" s="40">
        <f xml:space="preserve"> E251^2*ABS(H$10/(LN(D251))^2-H$7)*SQRT(1/C251+1/B251)/(SQRT(11*53))</f>
        <v>0.40850812568036066</v>
      </c>
      <c r="G251" s="40">
        <f t="shared" si="27"/>
        <v>1.6512715760851218E-3</v>
      </c>
      <c r="I251" s="36"/>
    </row>
    <row r="252" spans="1:9" x14ac:dyDescent="0.2">
      <c r="A252" s="1">
        <v>6.024</v>
      </c>
      <c r="B252" s="15">
        <v>1968.5660379999999</v>
      </c>
      <c r="C252" s="15">
        <v>222.32075470000001</v>
      </c>
      <c r="D252" s="15">
        <v>8.8620021050000002</v>
      </c>
      <c r="E252" s="40">
        <f t="shared" si="26"/>
        <v>247.35833950714542</v>
      </c>
      <c r="F252" s="40">
        <f t="shared" ref="F252:F260" si="33" xml:space="preserve"> E252^2*ABS(H$10/(LN(D252))^2-H$7)*SQRT(1/C252+1/B252)/(SQRT(11*53))</f>
        <v>0.41101952276635112</v>
      </c>
      <c r="G252" s="40">
        <f t="shared" si="27"/>
        <v>1.6616360038044242E-3</v>
      </c>
      <c r="I252" s="36"/>
    </row>
    <row r="253" spans="1:9" x14ac:dyDescent="0.2">
      <c r="A253" s="1">
        <v>6.048</v>
      </c>
      <c r="B253" s="15">
        <v>1946.415094</v>
      </c>
      <c r="C253" s="15">
        <v>219.2264151</v>
      </c>
      <c r="D253" s="15">
        <v>8.861842373</v>
      </c>
      <c r="E253" s="40">
        <f t="shared" si="26"/>
        <v>247.36086769387666</v>
      </c>
      <c r="F253" s="40">
        <f t="shared" si="33"/>
        <v>0.41384087283213239</v>
      </c>
      <c r="G253" s="40">
        <f t="shared" si="27"/>
        <v>1.6730248268060101E-3</v>
      </c>
      <c r="I253" s="36"/>
    </row>
    <row r="254" spans="1:9" x14ac:dyDescent="0.2">
      <c r="A254" s="1">
        <v>6.0720000000000001</v>
      </c>
      <c r="B254" s="15">
        <v>1922.8113209999999</v>
      </c>
      <c r="C254" s="15">
        <v>217.13207550000001</v>
      </c>
      <c r="D254" s="15">
        <v>8.8627187000000003</v>
      </c>
      <c r="E254" s="40">
        <f t="shared" si="26"/>
        <v>247.34699708664539</v>
      </c>
      <c r="F254" s="40">
        <f t="shared" si="33"/>
        <v>0.41595612955408173</v>
      </c>
      <c r="G254" s="40">
        <f t="shared" si="27"/>
        <v>1.6816704243568105E-3</v>
      </c>
      <c r="I254" s="36"/>
    </row>
    <row r="255" spans="1:9" x14ac:dyDescent="0.2">
      <c r="A255" s="1">
        <v>6.0960000000000001</v>
      </c>
      <c r="B255" s="15">
        <v>1901.9433959999999</v>
      </c>
      <c r="C255" s="15">
        <v>214.5283019</v>
      </c>
      <c r="D255" s="15">
        <v>8.8678095979999991</v>
      </c>
      <c r="E255" s="40">
        <f t="shared" si="26"/>
        <v>247.26639920054558</v>
      </c>
      <c r="F255" s="40">
        <f t="shared" si="33"/>
        <v>0.41885272532033929</v>
      </c>
      <c r="G255" s="40">
        <f t="shared" si="27"/>
        <v>1.6939330482207107E-3</v>
      </c>
      <c r="I255" s="36"/>
    </row>
    <row r="256" spans="1:9" x14ac:dyDescent="0.2">
      <c r="A256" s="1">
        <v>6.12</v>
      </c>
      <c r="B256" s="15">
        <v>1878.584906</v>
      </c>
      <c r="C256" s="15">
        <v>212.13207550000001</v>
      </c>
      <c r="D256" s="15">
        <v>8.8718136669999996</v>
      </c>
      <c r="E256" s="40">
        <f t="shared" si="26"/>
        <v>247.20298567135845</v>
      </c>
      <c r="F256" s="40">
        <f t="shared" si="33"/>
        <v>0.42155434372694062</v>
      </c>
      <c r="G256" s="40">
        <f t="shared" si="27"/>
        <v>1.7052963279633356E-3</v>
      </c>
      <c r="I256" s="36"/>
    </row>
    <row r="257" spans="1:9" x14ac:dyDescent="0.2">
      <c r="A257" s="1">
        <v>6.1440000000000001</v>
      </c>
      <c r="B257" s="15">
        <v>1858.2264150000001</v>
      </c>
      <c r="C257" s="15">
        <v>209.67924529999999</v>
      </c>
      <c r="D257" s="15">
        <v>8.8758049959999994</v>
      </c>
      <c r="E257" s="40">
        <f t="shared" si="26"/>
        <v>247.13975478030591</v>
      </c>
      <c r="F257" s="40">
        <f t="shared" si="33"/>
        <v>0.42431533688824397</v>
      </c>
      <c r="G257" s="40">
        <f t="shared" si="27"/>
        <v>1.716904418171968E-3</v>
      </c>
      <c r="I257" s="36"/>
    </row>
    <row r="258" spans="1:9" x14ac:dyDescent="0.2">
      <c r="A258" s="1">
        <v>6.1680000000000001</v>
      </c>
      <c r="B258" s="15">
        <v>1835.792453</v>
      </c>
      <c r="C258" s="15">
        <v>207.30188680000001</v>
      </c>
      <c r="D258" s="15">
        <v>8.8826516729999998</v>
      </c>
      <c r="E258" s="40">
        <f t="shared" si="26"/>
        <v>247.03124533806272</v>
      </c>
      <c r="F258" s="40">
        <f t="shared" si="33"/>
        <v>0.42730399088050913</v>
      </c>
      <c r="G258" s="40">
        <f t="shared" si="27"/>
        <v>1.7297568584724692E-3</v>
      </c>
      <c r="I258" s="36"/>
    </row>
    <row r="259" spans="1:9" x14ac:dyDescent="0.2">
      <c r="A259" s="1">
        <v>6.1920000000000002</v>
      </c>
      <c r="B259" s="15">
        <v>1814.792453</v>
      </c>
      <c r="C259" s="15">
        <v>204.37735850000001</v>
      </c>
      <c r="D259" s="15">
        <v>8.8899989690000005</v>
      </c>
      <c r="E259" s="40">
        <f t="shared" ref="E259:E322" si="34" xml:space="preserve"> (H$4+H$7*LN(D259)+H$10/LN(D259))^-1</f>
        <v>246.91474100148713</v>
      </c>
      <c r="F259" s="40">
        <f t="shared" si="33"/>
        <v>0.43087822548790738</v>
      </c>
      <c r="G259" s="40">
        <f t="shared" si="27"/>
        <v>1.7450486096547483E-3</v>
      </c>
      <c r="I259" s="36"/>
    </row>
    <row r="260" spans="1:9" x14ac:dyDescent="0.2">
      <c r="A260" s="1">
        <v>6.2160000000000002</v>
      </c>
      <c r="B260" s="15">
        <v>1794.9811319999999</v>
      </c>
      <c r="C260" s="15">
        <v>201.490566</v>
      </c>
      <c r="D260" s="15">
        <v>8.9051104520000006</v>
      </c>
      <c r="E260" s="40">
        <f t="shared" si="34"/>
        <v>246.6749285589635</v>
      </c>
      <c r="F260" s="40">
        <f t="shared" si="33"/>
        <v>0.43508578435698669</v>
      </c>
      <c r="G260" s="40">
        <f t="shared" si="27"/>
        <v>1.7638022108638688E-3</v>
      </c>
      <c r="I260" s="36"/>
    </row>
    <row r="261" spans="1:9" x14ac:dyDescent="0.2">
      <c r="A261" s="1">
        <v>6.24</v>
      </c>
      <c r="B261" s="15">
        <v>1776.5454549999999</v>
      </c>
      <c r="C261" s="15">
        <v>199.3818182</v>
      </c>
      <c r="D261" s="15">
        <v>8.9227390409999998</v>
      </c>
      <c r="E261" s="40">
        <f t="shared" si="34"/>
        <v>246.39485317183045</v>
      </c>
      <c r="F261" s="40">
        <f xml:space="preserve"> E261^2*ABS(H$10/(LN(D261))^2-H$7)*SQRT(1/C261+1/B261)/(SQRT(11*55))</f>
        <v>0.43071509987294976</v>
      </c>
      <c r="G261" s="40">
        <f t="shared" ref="G261:G324" si="35" xml:space="preserve"> F261/E261</f>
        <v>1.7480685750062253E-3</v>
      </c>
      <c r="I261" s="36"/>
    </row>
    <row r="262" spans="1:9" x14ac:dyDescent="0.2">
      <c r="A262" s="1">
        <v>6.2640000000000002</v>
      </c>
      <c r="B262" s="15">
        <v>1755.5818180000001</v>
      </c>
      <c r="C262" s="15">
        <v>197.0909091</v>
      </c>
      <c r="D262" s="15">
        <v>8.9420027569999991</v>
      </c>
      <c r="E262" s="40">
        <f t="shared" si="34"/>
        <v>246.08842586960637</v>
      </c>
      <c r="F262" s="40">
        <f t="shared" ref="F262:F270" si="36" xml:space="preserve"> E262^2*ABS(H$10/(LN(D262))^2-H$7)*SQRT(1/C262+1/B262)/(SQRT(11*55))</f>
        <v>0.43469323495847217</v>
      </c>
      <c r="G262" s="40">
        <f t="shared" si="35"/>
        <v>1.7664107258291005E-3</v>
      </c>
      <c r="I262" s="36"/>
    </row>
    <row r="263" spans="1:9" x14ac:dyDescent="0.2">
      <c r="A263" s="1">
        <v>6.2880000000000003</v>
      </c>
      <c r="B263" s="15">
        <v>1735.6545450000001</v>
      </c>
      <c r="C263" s="15">
        <v>194.36363639999999</v>
      </c>
      <c r="D263" s="15">
        <v>8.9601010460000001</v>
      </c>
      <c r="E263" s="40">
        <f t="shared" si="34"/>
        <v>245.80019859446998</v>
      </c>
      <c r="F263" s="40">
        <f t="shared" si="36"/>
        <v>0.43904881305188892</v>
      </c>
      <c r="G263" s="40">
        <f t="shared" si="35"/>
        <v>1.7862020273476161E-3</v>
      </c>
      <c r="I263" s="36"/>
    </row>
    <row r="264" spans="1:9" x14ac:dyDescent="0.2">
      <c r="A264" s="1">
        <v>6.3120000000000003</v>
      </c>
      <c r="B264" s="15">
        <v>1716.4545450000001</v>
      </c>
      <c r="C264" s="15">
        <v>191.58181819999999</v>
      </c>
      <c r="D264" s="15">
        <v>8.9780644869999993</v>
      </c>
      <c r="E264" s="40">
        <f t="shared" si="34"/>
        <v>245.51381101904664</v>
      </c>
      <c r="F264" s="40">
        <f t="shared" si="36"/>
        <v>0.44350062738448237</v>
      </c>
      <c r="G264" s="40">
        <f t="shared" si="35"/>
        <v>1.8064182440232503E-3</v>
      </c>
      <c r="I264" s="36"/>
    </row>
    <row r="265" spans="1:9" x14ac:dyDescent="0.2">
      <c r="A265" s="1">
        <v>6.3360000000000003</v>
      </c>
      <c r="B265" s="15">
        <v>1699.363636</v>
      </c>
      <c r="C265" s="15">
        <v>188.36363639999999</v>
      </c>
      <c r="D265" s="15">
        <v>8.9939300539999998</v>
      </c>
      <c r="E265" s="40">
        <f t="shared" si="34"/>
        <v>245.2606268811511</v>
      </c>
      <c r="F265" s="40">
        <f t="shared" si="36"/>
        <v>0.44830052718369262</v>
      </c>
      <c r="G265" s="40">
        <f t="shared" si="35"/>
        <v>1.8278536301749365E-3</v>
      </c>
      <c r="I265" s="36"/>
    </row>
    <row r="266" spans="1:9" x14ac:dyDescent="0.2">
      <c r="A266" s="1">
        <v>6.36</v>
      </c>
      <c r="B266" s="15">
        <v>1679.981818</v>
      </c>
      <c r="C266" s="15">
        <v>185.43636359999999</v>
      </c>
      <c r="D266" s="15">
        <v>9.0090252920000005</v>
      </c>
      <c r="E266" s="40">
        <f t="shared" si="34"/>
        <v>245.01953462985838</v>
      </c>
      <c r="F266" s="40">
        <f t="shared" si="36"/>
        <v>0.45284834353734416</v>
      </c>
      <c r="G266" s="40">
        <f t="shared" si="35"/>
        <v>1.8482132219434862E-3</v>
      </c>
      <c r="I266" s="36"/>
    </row>
    <row r="267" spans="1:9" x14ac:dyDescent="0.2">
      <c r="A267" s="1">
        <v>6.3840000000000003</v>
      </c>
      <c r="B267" s="15">
        <v>1660.036364</v>
      </c>
      <c r="C267" s="15">
        <v>183.0727273</v>
      </c>
      <c r="D267" s="15">
        <v>9.0266558969999995</v>
      </c>
      <c r="E267" s="40">
        <f t="shared" si="34"/>
        <v>244.73771296143946</v>
      </c>
      <c r="F267" s="40">
        <f t="shared" si="36"/>
        <v>0.45703599436158449</v>
      </c>
      <c r="G267" s="40">
        <f t="shared" si="35"/>
        <v>1.8674522566679147E-3</v>
      </c>
      <c r="I267" s="36"/>
    </row>
    <row r="268" spans="1:9" x14ac:dyDescent="0.2">
      <c r="A268" s="1">
        <v>6.4080000000000004</v>
      </c>
      <c r="B268" s="15">
        <v>1641.745455</v>
      </c>
      <c r="C268" s="15">
        <v>181.18181820000001</v>
      </c>
      <c r="D268" s="15">
        <v>9.0505258049999995</v>
      </c>
      <c r="E268" s="40">
        <f t="shared" si="34"/>
        <v>244.35577613084692</v>
      </c>
      <c r="F268" s="40">
        <f t="shared" si="36"/>
        <v>0.46115740344230821</v>
      </c>
      <c r="G268" s="40">
        <f t="shared" si="35"/>
        <v>1.8872375793374696E-3</v>
      </c>
      <c r="I268" s="36"/>
    </row>
    <row r="269" spans="1:9" x14ac:dyDescent="0.2">
      <c r="A269" s="1">
        <v>6.4320000000000004</v>
      </c>
      <c r="B269" s="15">
        <v>1623</v>
      </c>
      <c r="C269" s="15">
        <v>179.27272730000001</v>
      </c>
      <c r="D269" s="15">
        <v>9.0738510019999996</v>
      </c>
      <c r="E269" s="40">
        <f t="shared" si="34"/>
        <v>243.98216164869589</v>
      </c>
      <c r="F269" s="40">
        <f t="shared" si="36"/>
        <v>0.46528577663033011</v>
      </c>
      <c r="G269" s="40">
        <f t="shared" si="35"/>
        <v>1.9070483411007893E-3</v>
      </c>
      <c r="I269" s="36"/>
    </row>
    <row r="270" spans="1:9" x14ac:dyDescent="0.2">
      <c r="A270" s="1">
        <v>6.4560000000000004</v>
      </c>
      <c r="B270" s="15">
        <v>1605.5454549999999</v>
      </c>
      <c r="C270" s="15">
        <v>177.32727270000001</v>
      </c>
      <c r="D270" s="15">
        <v>9.0964219160000006</v>
      </c>
      <c r="E270" s="40">
        <f t="shared" si="34"/>
        <v>243.62028869310939</v>
      </c>
      <c r="F270" s="40">
        <f t="shared" si="36"/>
        <v>0.46940784873283348</v>
      </c>
      <c r="G270" s="40">
        <f t="shared" si="35"/>
        <v>1.92680113487654E-3</v>
      </c>
      <c r="I270" s="36"/>
    </row>
    <row r="271" spans="1:9" x14ac:dyDescent="0.2">
      <c r="A271" s="1">
        <v>6.48</v>
      </c>
      <c r="B271" s="15">
        <v>1590.7543860000001</v>
      </c>
      <c r="C271" s="15">
        <v>175.2982456</v>
      </c>
      <c r="D271" s="15">
        <v>9.1153911779999994</v>
      </c>
      <c r="E271" s="40">
        <f t="shared" si="34"/>
        <v>243.31592190029869</v>
      </c>
      <c r="F271" s="40">
        <f xml:space="preserve"> E271^2*ABS(H$10/(LN(D271))^2-H$7)*SQRT(1/C271+1/B271)/(SQRT(11*57))</f>
        <v>0.46499299062901045</v>
      </c>
      <c r="G271" s="40">
        <f t="shared" si="35"/>
        <v>1.9110668426357495E-3</v>
      </c>
      <c r="I271" s="36"/>
    </row>
    <row r="272" spans="1:9" x14ac:dyDescent="0.2">
      <c r="A272" s="1">
        <v>6.5039999999999996</v>
      </c>
      <c r="B272" s="15">
        <v>1572.6315790000001</v>
      </c>
      <c r="C272" s="15">
        <v>172.73684209999999</v>
      </c>
      <c r="D272" s="15">
        <v>9.1311419550000004</v>
      </c>
      <c r="E272" s="40">
        <f t="shared" si="34"/>
        <v>243.06304382318922</v>
      </c>
      <c r="F272" s="40">
        <f t="shared" ref="F272:F280" si="37" xml:space="preserve"> E272^2*ABS(H$10/(LN(D272))^2-H$7)*SQRT(1/C272+1/B272)/(SQRT(11*57))</f>
        <v>0.46940880575030303</v>
      </c>
      <c r="G272" s="40">
        <f t="shared" si="35"/>
        <v>1.93122244487222E-3</v>
      </c>
      <c r="I272" s="36"/>
    </row>
    <row r="273" spans="1:9" x14ac:dyDescent="0.2">
      <c r="A273" s="1">
        <v>6.5279999999999996</v>
      </c>
      <c r="B273" s="15">
        <v>1557.2982460000001</v>
      </c>
      <c r="C273" s="15">
        <v>169.82456139999999</v>
      </c>
      <c r="D273" s="15">
        <v>9.1481697200000003</v>
      </c>
      <c r="E273" s="40">
        <f t="shared" si="34"/>
        <v>242.78951923274917</v>
      </c>
      <c r="F273" s="40">
        <f t="shared" si="37"/>
        <v>0.47438173728248284</v>
      </c>
      <c r="G273" s="40">
        <f t="shared" si="35"/>
        <v>1.9538806237666246E-3</v>
      </c>
      <c r="I273" s="36"/>
    </row>
    <row r="274" spans="1:9" x14ac:dyDescent="0.2">
      <c r="A274" s="1">
        <v>6.5519999999999996</v>
      </c>
      <c r="B274" s="15">
        <v>1538.982456</v>
      </c>
      <c r="C274" s="15">
        <v>167.52631579999999</v>
      </c>
      <c r="D274" s="15">
        <v>9.1680091430000008</v>
      </c>
      <c r="E274" s="40">
        <f t="shared" si="34"/>
        <v>242.47065521882604</v>
      </c>
      <c r="F274" s="40">
        <f t="shared" si="37"/>
        <v>0.47888802490328197</v>
      </c>
      <c r="G274" s="40">
        <f t="shared" si="35"/>
        <v>1.9750349767937605E-3</v>
      </c>
      <c r="I274" s="36"/>
    </row>
    <row r="275" spans="1:9" x14ac:dyDescent="0.2">
      <c r="A275" s="1">
        <v>6.5759999999999996</v>
      </c>
      <c r="B275" s="15">
        <v>1522.333333</v>
      </c>
      <c r="C275" s="15">
        <v>165.33333329999999</v>
      </c>
      <c r="D275" s="15">
        <v>9.1868885240000004</v>
      </c>
      <c r="E275" s="40">
        <f t="shared" si="34"/>
        <v>242.16706234628336</v>
      </c>
      <c r="F275" s="40">
        <f t="shared" si="37"/>
        <v>0.48322582191013186</v>
      </c>
      <c r="G275" s="40">
        <f t="shared" si="35"/>
        <v>1.9954233958503816E-3</v>
      </c>
      <c r="I275" s="36"/>
    </row>
    <row r="276" spans="1:9" x14ac:dyDescent="0.2">
      <c r="A276" s="1">
        <v>6.6</v>
      </c>
      <c r="B276" s="15">
        <v>1504.2280699999999</v>
      </c>
      <c r="C276" s="15">
        <v>162.96491230000001</v>
      </c>
      <c r="D276" s="15">
        <v>9.2063295959999998</v>
      </c>
      <c r="E276" s="40">
        <f t="shared" si="34"/>
        <v>241.8542914085404</v>
      </c>
      <c r="F276" s="40">
        <f t="shared" si="37"/>
        <v>0.48791387271155923</v>
      </c>
      <c r="G276" s="40">
        <f t="shared" si="35"/>
        <v>2.0173877001312943E-3</v>
      </c>
      <c r="I276" s="36"/>
    </row>
    <row r="277" spans="1:9" x14ac:dyDescent="0.2">
      <c r="A277" s="1">
        <v>6.6239999999999997</v>
      </c>
      <c r="B277" s="15">
        <v>1487.140351</v>
      </c>
      <c r="C277" s="15">
        <v>161.07017540000001</v>
      </c>
      <c r="D277" s="15">
        <v>9.2270974999999993</v>
      </c>
      <c r="E277" s="40">
        <f t="shared" si="34"/>
        <v>241.52002903342259</v>
      </c>
      <c r="F277" s="40">
        <f t="shared" si="37"/>
        <v>0.49208279858845072</v>
      </c>
      <c r="G277" s="40">
        <f t="shared" si="35"/>
        <v>2.0374409549294738E-3</v>
      </c>
      <c r="I277" s="36"/>
    </row>
    <row r="278" spans="1:9" x14ac:dyDescent="0.2">
      <c r="A278" s="1">
        <v>6.6479999999999997</v>
      </c>
      <c r="B278" s="15">
        <v>1471.2105260000001</v>
      </c>
      <c r="C278" s="15">
        <v>158.96491230000001</v>
      </c>
      <c r="D278" s="15">
        <v>9.2459414679999998</v>
      </c>
      <c r="E278" s="40">
        <f t="shared" si="34"/>
        <v>241.2166188674457</v>
      </c>
      <c r="F278" s="40">
        <f t="shared" si="37"/>
        <v>0.49644892027694243</v>
      </c>
      <c r="G278" s="40">
        <f t="shared" si="35"/>
        <v>2.0581041331557384E-3</v>
      </c>
      <c r="I278" s="36"/>
    </row>
    <row r="279" spans="1:9" x14ac:dyDescent="0.2">
      <c r="A279" s="1">
        <v>6.6719999999999997</v>
      </c>
      <c r="B279" s="15">
        <v>1455.9122809999999</v>
      </c>
      <c r="C279" s="15">
        <v>156.8947368</v>
      </c>
      <c r="D279" s="15">
        <v>9.2574981130000005</v>
      </c>
      <c r="E279" s="40">
        <f t="shared" si="34"/>
        <v>241.03049604925357</v>
      </c>
      <c r="F279" s="40">
        <f t="shared" si="37"/>
        <v>0.50036350114886596</v>
      </c>
      <c r="G279" s="40">
        <f t="shared" si="35"/>
        <v>2.0759344122439128E-3</v>
      </c>
      <c r="I279" s="36"/>
    </row>
    <row r="280" spans="1:9" x14ac:dyDescent="0.2">
      <c r="A280" s="1">
        <v>6.6959999999999997</v>
      </c>
      <c r="B280" s="15">
        <v>1439.666667</v>
      </c>
      <c r="C280" s="15">
        <v>155.45614040000001</v>
      </c>
      <c r="D280" s="15">
        <v>9.2669710330000008</v>
      </c>
      <c r="E280" s="40">
        <f t="shared" si="34"/>
        <v>240.87790821613183</v>
      </c>
      <c r="F280" s="40">
        <f t="shared" si="37"/>
        <v>0.50330478750744456</v>
      </c>
      <c r="G280" s="40">
        <f t="shared" si="35"/>
        <v>2.0894601386850543E-3</v>
      </c>
      <c r="I280" s="36"/>
    </row>
    <row r="281" spans="1:9" x14ac:dyDescent="0.2">
      <c r="A281" s="1">
        <v>6.72</v>
      </c>
      <c r="B281" s="15">
        <v>1425.542373</v>
      </c>
      <c r="C281" s="15">
        <v>153.81355930000001</v>
      </c>
      <c r="D281" s="15">
        <v>9.2747507650000003</v>
      </c>
      <c r="E281" s="40">
        <f t="shared" si="34"/>
        <v>240.75257910755354</v>
      </c>
      <c r="F281" s="40">
        <f xml:space="preserve"> E281^2*ABS(H$10/(LN(D281))^2-H$7)*SQRT(1/C281+1/B281)/(SQRT(11*59))</f>
        <v>0.49778489841631823</v>
      </c>
      <c r="G281" s="40">
        <f t="shared" si="35"/>
        <v>2.0676202110131428E-3</v>
      </c>
      <c r="I281" s="36"/>
    </row>
    <row r="282" spans="1:9" x14ac:dyDescent="0.2">
      <c r="A282" s="1">
        <v>6.7439999999999998</v>
      </c>
      <c r="B282" s="15">
        <v>1410.7457629999999</v>
      </c>
      <c r="C282" s="15">
        <v>151.64406779999999</v>
      </c>
      <c r="D282" s="15">
        <v>9.2810873760000003</v>
      </c>
      <c r="E282" s="40">
        <f t="shared" si="34"/>
        <v>240.65048910408032</v>
      </c>
      <c r="F282" s="40">
        <f t="shared" ref="F282:F290" si="38" xml:space="preserve"> E282^2*ABS(H$10/(LN(D282))^2-H$7)*SQRT(1/C282+1/B282)/(SQRT(11*59))</f>
        <v>0.50162238736615794</v>
      </c>
      <c r="G282" s="40">
        <f t="shared" si="35"/>
        <v>2.0844436644764448E-3</v>
      </c>
      <c r="I282" s="36"/>
    </row>
    <row r="283" spans="1:9" x14ac:dyDescent="0.2">
      <c r="A283" s="1">
        <v>6.7679999999999998</v>
      </c>
      <c r="B283" s="15">
        <v>1394.3559319999999</v>
      </c>
      <c r="C283" s="15">
        <v>149.7457627</v>
      </c>
      <c r="D283" s="15">
        <v>9.2898539699999994</v>
      </c>
      <c r="E283" s="40">
        <f t="shared" si="34"/>
        <v>240.50923683029708</v>
      </c>
      <c r="F283" s="40">
        <f t="shared" si="38"/>
        <v>0.50529617291253714</v>
      </c>
      <c r="G283" s="40">
        <f t="shared" si="35"/>
        <v>2.1009428975448177E-3</v>
      </c>
      <c r="I283" s="36"/>
    </row>
    <row r="284" spans="1:9" x14ac:dyDescent="0.2">
      <c r="A284" s="1">
        <v>6.7919999999999998</v>
      </c>
      <c r="B284" s="15">
        <v>1378.1864410000001</v>
      </c>
      <c r="C284" s="15">
        <v>148.2372881</v>
      </c>
      <c r="D284" s="15">
        <v>9.2985433309999994</v>
      </c>
      <c r="E284" s="40">
        <f t="shared" si="34"/>
        <v>240.36921590375846</v>
      </c>
      <c r="F284" s="40">
        <f t="shared" si="38"/>
        <v>0.50841846912327671</v>
      </c>
      <c r="G284" s="40">
        <f t="shared" si="35"/>
        <v>2.1151563323601416E-3</v>
      </c>
      <c r="I284" s="36"/>
    </row>
    <row r="285" spans="1:9" x14ac:dyDescent="0.2">
      <c r="A285" s="1">
        <v>6.8159999999999998</v>
      </c>
      <c r="B285" s="15">
        <v>1363.372881</v>
      </c>
      <c r="C285" s="15">
        <v>146.7457627</v>
      </c>
      <c r="D285" s="15">
        <v>9.3041651820000002</v>
      </c>
      <c r="E285" s="40">
        <f t="shared" si="34"/>
        <v>240.27861872417083</v>
      </c>
      <c r="F285" s="40">
        <f t="shared" si="38"/>
        <v>0.51134849847984598</v>
      </c>
      <c r="G285" s="40">
        <f t="shared" si="35"/>
        <v>2.1281481523200002E-3</v>
      </c>
      <c r="I285" s="36"/>
    </row>
    <row r="286" spans="1:9" x14ac:dyDescent="0.2">
      <c r="A286" s="1">
        <v>6.84</v>
      </c>
      <c r="B286" s="15">
        <v>1348.779661</v>
      </c>
      <c r="C286" s="15">
        <v>145.13559319999999</v>
      </c>
      <c r="D286" s="15">
        <v>9.3143219619999993</v>
      </c>
      <c r="E286" s="40">
        <f t="shared" si="34"/>
        <v>240.11492906481706</v>
      </c>
      <c r="F286" s="40">
        <f t="shared" si="38"/>
        <v>0.51477492467180253</v>
      </c>
      <c r="G286" s="40">
        <f t="shared" si="35"/>
        <v>2.1438688826084747E-3</v>
      </c>
      <c r="I286" s="36"/>
    </row>
    <row r="287" spans="1:9" x14ac:dyDescent="0.2">
      <c r="A287" s="1">
        <v>6.8639999999999999</v>
      </c>
      <c r="B287" s="15">
        <v>1333.694915</v>
      </c>
      <c r="C287" s="15">
        <v>143.40677969999999</v>
      </c>
      <c r="D287" s="15">
        <v>9.3255045610000007</v>
      </c>
      <c r="E287" s="40">
        <f t="shared" si="34"/>
        <v>239.93469238894525</v>
      </c>
      <c r="F287" s="40">
        <f t="shared" si="38"/>
        <v>0.51851204216465163</v>
      </c>
      <c r="G287" s="40">
        <f t="shared" si="35"/>
        <v>2.1610548979058E-3</v>
      </c>
      <c r="I287" s="36"/>
    </row>
    <row r="288" spans="1:9" x14ac:dyDescent="0.2">
      <c r="A288" s="1">
        <v>6.8879999999999999</v>
      </c>
      <c r="B288" s="15">
        <v>1321.4406779999999</v>
      </c>
      <c r="C288" s="15">
        <v>141.64406779999999</v>
      </c>
      <c r="D288" s="15">
        <v>9.3348329190000001</v>
      </c>
      <c r="E288" s="40">
        <f t="shared" si="34"/>
        <v>239.78433184642702</v>
      </c>
      <c r="F288" s="40">
        <f t="shared" si="38"/>
        <v>0.52219866273066184</v>
      </c>
      <c r="G288" s="40">
        <f t="shared" si="35"/>
        <v>2.1777847564498532E-3</v>
      </c>
      <c r="I288" s="36"/>
    </row>
    <row r="289" spans="1:17" x14ac:dyDescent="0.2">
      <c r="A289" s="1">
        <v>6.9119999999999999</v>
      </c>
      <c r="B289" s="15">
        <v>1306.220339</v>
      </c>
      <c r="C289" s="15">
        <v>139.69491529999999</v>
      </c>
      <c r="D289" s="15">
        <v>9.3435859580000002</v>
      </c>
      <c r="E289" s="40">
        <f t="shared" si="34"/>
        <v>239.64323808933437</v>
      </c>
      <c r="F289" s="40">
        <f t="shared" si="38"/>
        <v>0.52628560652457745</v>
      </c>
      <c r="G289" s="40">
        <f t="shared" si="35"/>
        <v>2.1961212455674979E-3</v>
      </c>
      <c r="I289" s="36"/>
    </row>
    <row r="290" spans="1:17" x14ac:dyDescent="0.2">
      <c r="A290" s="1">
        <v>6.9359999999999999</v>
      </c>
      <c r="B290" s="15">
        <v>1290.694915</v>
      </c>
      <c r="C290" s="15">
        <v>138.16949149999999</v>
      </c>
      <c r="D290" s="15">
        <v>9.3556697209999999</v>
      </c>
      <c r="E290" s="40">
        <f t="shared" si="34"/>
        <v>239.44844704109821</v>
      </c>
      <c r="F290" s="40">
        <f t="shared" si="38"/>
        <v>0.52991368673787609</v>
      </c>
      <c r="G290" s="40">
        <f t="shared" si="35"/>
        <v>2.2130596096408316E-3</v>
      </c>
      <c r="I290" s="36"/>
    </row>
    <row r="291" spans="1:17" x14ac:dyDescent="0.2">
      <c r="A291" s="1">
        <v>6.96</v>
      </c>
      <c r="B291" s="15">
        <v>1279.4426229999999</v>
      </c>
      <c r="C291" s="15">
        <v>136.50819670000001</v>
      </c>
      <c r="D291" s="15">
        <v>9.3714760189999993</v>
      </c>
      <c r="E291" s="40">
        <f t="shared" si="34"/>
        <v>239.19363963260605</v>
      </c>
      <c r="F291" s="40">
        <f xml:space="preserve"> E291^2*ABS(H$10/(LN(D291))^2-H$7)*SQRT(1/C291+1/B291)/(SQRT(11*61))</f>
        <v>0.52513107197907283</v>
      </c>
      <c r="G291" s="40">
        <f t="shared" si="35"/>
        <v>2.1954223899333515E-3</v>
      </c>
      <c r="I291" s="36"/>
    </row>
    <row r="292" spans="1:17" x14ac:dyDescent="0.2">
      <c r="A292" s="1">
        <v>6.984</v>
      </c>
      <c r="B292" s="15">
        <v>1265.47541</v>
      </c>
      <c r="C292" s="15">
        <v>134.7540984</v>
      </c>
      <c r="D292" s="15">
        <v>9.3860344970000007</v>
      </c>
      <c r="E292" s="40">
        <f t="shared" si="34"/>
        <v>238.95894492421604</v>
      </c>
      <c r="F292" s="40">
        <f t="shared" ref="F292:F300" si="39" xml:space="preserve"> E292^2*ABS(H$10/(LN(D292))^2-H$7)*SQRT(1/C292+1/B292)/(SQRT(11*61))</f>
        <v>0.52930847774813539</v>
      </c>
      <c r="G292" s="40">
        <f t="shared" si="35"/>
        <v>2.2150603230860493E-3</v>
      </c>
      <c r="I292" s="36"/>
    </row>
    <row r="293" spans="1:17" x14ac:dyDescent="0.2">
      <c r="A293" s="1">
        <v>7.008</v>
      </c>
      <c r="B293" s="15">
        <v>1251.409836</v>
      </c>
      <c r="C293" s="15">
        <v>133.04918029999999</v>
      </c>
      <c r="D293" s="15">
        <v>9.4029380479999993</v>
      </c>
      <c r="E293" s="40">
        <f t="shared" si="34"/>
        <v>238.68645001240873</v>
      </c>
      <c r="F293" s="40">
        <f t="shared" si="39"/>
        <v>0.53359139064829497</v>
      </c>
      <c r="G293" s="40">
        <f t="shared" si="35"/>
        <v>2.2355328114375779E-3</v>
      </c>
      <c r="I293" s="36"/>
    </row>
    <row r="294" spans="1:17" x14ac:dyDescent="0.2">
      <c r="A294" s="1">
        <v>7.032</v>
      </c>
      <c r="B294" s="15">
        <v>1238.278689</v>
      </c>
      <c r="C294" s="15">
        <v>131.62295080000001</v>
      </c>
      <c r="D294" s="15">
        <v>9.4169004540000003</v>
      </c>
      <c r="E294" s="40">
        <f t="shared" si="34"/>
        <v>238.46137756212204</v>
      </c>
      <c r="F294" s="40">
        <f t="shared" si="39"/>
        <v>0.53723788408919815</v>
      </c>
      <c r="G294" s="40">
        <f t="shared" si="35"/>
        <v>2.2529345824534677E-3</v>
      </c>
      <c r="I294" s="36"/>
    </row>
    <row r="295" spans="1:17" x14ac:dyDescent="0.2">
      <c r="A295" s="1">
        <v>7.056</v>
      </c>
      <c r="B295" s="15">
        <v>1224.9836069999999</v>
      </c>
      <c r="C295" s="15">
        <v>129.9016393</v>
      </c>
      <c r="D295" s="15">
        <v>9.4305748759999997</v>
      </c>
      <c r="E295" s="40">
        <f t="shared" si="34"/>
        <v>238.24096084342855</v>
      </c>
      <c r="F295" s="40">
        <f t="shared" si="39"/>
        <v>0.54147084906059473</v>
      </c>
      <c r="G295" s="40">
        <f t="shared" si="35"/>
        <v>2.2727865399117838E-3</v>
      </c>
      <c r="I295" s="36"/>
    </row>
    <row r="296" spans="1:17" x14ac:dyDescent="0.2">
      <c r="A296" s="1">
        <v>7.08</v>
      </c>
      <c r="B296" s="15">
        <v>1211.311475</v>
      </c>
      <c r="C296" s="15">
        <v>127.9836066</v>
      </c>
      <c r="D296" s="15">
        <v>9.4474462450000001</v>
      </c>
      <c r="E296" s="40">
        <f t="shared" si="34"/>
        <v>237.9690380607631</v>
      </c>
      <c r="F296" s="40">
        <f t="shared" si="39"/>
        <v>0.54633009481761374</v>
      </c>
      <c r="G296" s="40">
        <f t="shared" si="35"/>
        <v>2.2958032661295779E-3</v>
      </c>
      <c r="I296" s="36"/>
    </row>
    <row r="297" spans="1:17" x14ac:dyDescent="0.2">
      <c r="A297" s="1">
        <v>7.1040000000000001</v>
      </c>
      <c r="B297" s="15">
        <v>1198.409836</v>
      </c>
      <c r="C297" s="15">
        <v>126.7704918</v>
      </c>
      <c r="D297" s="15">
        <v>9.4620649169999993</v>
      </c>
      <c r="E297" s="40">
        <f t="shared" si="34"/>
        <v>237.73345159114666</v>
      </c>
      <c r="F297" s="40">
        <f t="shared" si="39"/>
        <v>0.54974924775091871</v>
      </c>
      <c r="G297" s="40">
        <f t="shared" si="35"/>
        <v>2.3124606321552762E-3</v>
      </c>
      <c r="I297" s="36"/>
    </row>
    <row r="298" spans="1:17" x14ac:dyDescent="0.2">
      <c r="A298" s="1">
        <v>7.1280000000000001</v>
      </c>
      <c r="B298" s="15">
        <v>1184.8196720000001</v>
      </c>
      <c r="C298" s="15">
        <v>124.9016393</v>
      </c>
      <c r="D298" s="15">
        <v>9.4760296079999993</v>
      </c>
      <c r="E298" s="40">
        <f t="shared" si="34"/>
        <v>237.50843446330472</v>
      </c>
      <c r="F298" s="40">
        <f t="shared" si="39"/>
        <v>0.55449434294905398</v>
      </c>
      <c r="G298" s="40">
        <f t="shared" si="35"/>
        <v>2.3346301119875549E-3</v>
      </c>
      <c r="I298" s="36"/>
    </row>
    <row r="299" spans="1:17" x14ac:dyDescent="0.2">
      <c r="A299" s="1">
        <v>7.1520000000000001</v>
      </c>
      <c r="B299" s="15">
        <v>1172.147541</v>
      </c>
      <c r="C299" s="15">
        <v>123.6065574</v>
      </c>
      <c r="D299" s="15">
        <v>9.487556842</v>
      </c>
      <c r="E299" s="40">
        <f t="shared" si="34"/>
        <v>237.3227183677736</v>
      </c>
      <c r="F299" s="40">
        <f t="shared" si="39"/>
        <v>0.55800444893493106</v>
      </c>
      <c r="G299" s="40">
        <f t="shared" si="35"/>
        <v>2.3512475028631867E-3</v>
      </c>
      <c r="I299" s="36"/>
    </row>
    <row r="300" spans="1:17" x14ac:dyDescent="0.2">
      <c r="A300" s="1">
        <v>7.1760000000000002</v>
      </c>
      <c r="B300" s="15">
        <v>1159.42623</v>
      </c>
      <c r="C300" s="15">
        <v>122.0327869</v>
      </c>
      <c r="D300" s="15">
        <v>9.5002871980000005</v>
      </c>
      <c r="E300" s="40">
        <f t="shared" si="34"/>
        <v>237.11764891819749</v>
      </c>
      <c r="F300" s="40">
        <f t="shared" si="39"/>
        <v>0.56220212642704526</v>
      </c>
      <c r="G300" s="40">
        <f t="shared" si="35"/>
        <v>2.3709838934047362E-3</v>
      </c>
      <c r="I300" s="36"/>
    </row>
    <row r="301" spans="1:17" s="17" customFormat="1" x14ac:dyDescent="0.2">
      <c r="A301" s="20">
        <v>7.2</v>
      </c>
      <c r="B301" s="21">
        <v>1149.2857140000001</v>
      </c>
      <c r="C301" s="21">
        <v>120.6349206</v>
      </c>
      <c r="D301" s="21">
        <v>9.5122797769999998</v>
      </c>
      <c r="E301" s="47">
        <f t="shared" si="34"/>
        <v>236.92449613513136</v>
      </c>
      <c r="F301" s="47">
        <f xml:space="preserve"> E301^2*ABS(H$10/(LN(D301))^2-H$7)*SQRT(1/C301+1/B301)/(SQRT(11*63))</f>
        <v>0.55693815774291744</v>
      </c>
      <c r="G301" s="47">
        <f t="shared" si="35"/>
        <v>2.3506989223489338E-3</v>
      </c>
      <c r="H301" s="48"/>
      <c r="I301" s="37"/>
      <c r="J301" s="38"/>
      <c r="K301" s="25"/>
      <c r="L301" s="25"/>
      <c r="M301" s="22"/>
      <c r="N301" s="22"/>
      <c r="P301" s="41"/>
      <c r="Q301" s="18"/>
    </row>
    <row r="302" spans="1:17" x14ac:dyDescent="0.2">
      <c r="A302" s="1">
        <v>7.2240000000000002</v>
      </c>
      <c r="B302" s="15">
        <v>1137.809524</v>
      </c>
      <c r="C302" s="15">
        <v>119.34920630000001</v>
      </c>
      <c r="D302" s="15">
        <v>9.5212981209999992</v>
      </c>
      <c r="E302" s="40">
        <f t="shared" si="34"/>
        <v>236.77926870767584</v>
      </c>
      <c r="F302" s="40">
        <f t="shared" ref="F302:F310" si="40" xml:space="preserve"> E302^2*ABS(H$10/(LN(D302))^2-H$7)*SQRT(1/C302+1/B302)/(SQRT(11*63))</f>
        <v>0.56036620139079885</v>
      </c>
      <c r="G302" s="40">
        <f t="shared" si="35"/>
        <v>2.3666185154183352E-3</v>
      </c>
      <c r="I302" s="36"/>
    </row>
    <row r="303" spans="1:17" x14ac:dyDescent="0.2">
      <c r="A303" s="1">
        <v>7.2480000000000002</v>
      </c>
      <c r="B303" s="15">
        <v>1124.142857</v>
      </c>
      <c r="C303" s="15">
        <v>117.7777778</v>
      </c>
      <c r="D303" s="15">
        <v>9.5336637040000003</v>
      </c>
      <c r="E303" s="40">
        <f t="shared" si="34"/>
        <v>236.58017229619361</v>
      </c>
      <c r="F303" s="40">
        <f t="shared" si="40"/>
        <v>0.56467995173810293</v>
      </c>
      <c r="G303" s="40">
        <f t="shared" si="35"/>
        <v>2.3868439449403014E-3</v>
      </c>
      <c r="I303" s="36"/>
    </row>
    <row r="304" spans="1:17" x14ac:dyDescent="0.2">
      <c r="A304" s="1">
        <v>7.2720000000000002</v>
      </c>
      <c r="B304" s="15">
        <v>1113.1746029999999</v>
      </c>
      <c r="C304" s="15">
        <v>116.7777778</v>
      </c>
      <c r="D304" s="15">
        <v>9.5450427629999997</v>
      </c>
      <c r="E304" s="40">
        <f t="shared" si="34"/>
        <v>236.39699636945332</v>
      </c>
      <c r="F304" s="40">
        <f t="shared" si="40"/>
        <v>0.56769118186654499</v>
      </c>
      <c r="G304" s="40">
        <f t="shared" si="35"/>
        <v>2.4014314504204959E-3</v>
      </c>
      <c r="I304" s="36"/>
    </row>
    <row r="305" spans="1:9" x14ac:dyDescent="0.2">
      <c r="A305" s="1">
        <v>7.2960000000000003</v>
      </c>
      <c r="B305" s="15">
        <v>1101.6349210000001</v>
      </c>
      <c r="C305" s="15">
        <v>115.3809524</v>
      </c>
      <c r="D305" s="15">
        <v>9.5599412130000001</v>
      </c>
      <c r="E305" s="40">
        <f t="shared" si="34"/>
        <v>236.15722368185604</v>
      </c>
      <c r="F305" s="40">
        <f t="shared" si="40"/>
        <v>0.57180504310799107</v>
      </c>
      <c r="G305" s="40">
        <f t="shared" si="35"/>
        <v>2.4212896569207206E-3</v>
      </c>
      <c r="I305" s="36"/>
    </row>
    <row r="306" spans="1:9" x14ac:dyDescent="0.2">
      <c r="A306" s="1">
        <v>7.32</v>
      </c>
      <c r="B306" s="15">
        <v>1090.5238099999999</v>
      </c>
      <c r="C306" s="15">
        <v>114.047619</v>
      </c>
      <c r="D306" s="15">
        <v>9.5753602099999995</v>
      </c>
      <c r="E306" s="40">
        <f t="shared" si="34"/>
        <v>235.90914677164199</v>
      </c>
      <c r="F306" s="40">
        <f t="shared" si="40"/>
        <v>0.57584511003958305</v>
      </c>
      <c r="G306" s="40">
        <f t="shared" si="35"/>
        <v>2.4409613527914464E-3</v>
      </c>
      <c r="I306" s="36"/>
    </row>
    <row r="307" spans="1:9" x14ac:dyDescent="0.2">
      <c r="A307" s="1">
        <v>7.3440000000000003</v>
      </c>
      <c r="B307" s="15">
        <v>1078.126984</v>
      </c>
      <c r="C307" s="15">
        <v>112.7301587</v>
      </c>
      <c r="D307" s="15">
        <v>9.5901165590000002</v>
      </c>
      <c r="E307" s="40">
        <f t="shared" si="34"/>
        <v>235.67180635951539</v>
      </c>
      <c r="F307" s="40">
        <f t="shared" si="40"/>
        <v>0.57990187975251373</v>
      </c>
      <c r="G307" s="40">
        <f t="shared" si="35"/>
        <v>2.4606332370019613E-3</v>
      </c>
      <c r="I307" s="36"/>
    </row>
    <row r="308" spans="1:9" x14ac:dyDescent="0.2">
      <c r="A308" s="1">
        <v>7.3680000000000003</v>
      </c>
      <c r="B308" s="15">
        <v>1065.793651</v>
      </c>
      <c r="C308" s="15">
        <v>111.1428571</v>
      </c>
      <c r="D308" s="15">
        <v>9.6086628180000009</v>
      </c>
      <c r="E308" s="40">
        <f t="shared" si="34"/>
        <v>235.37362117473859</v>
      </c>
      <c r="F308" s="40">
        <f t="shared" si="40"/>
        <v>0.58483072870617403</v>
      </c>
      <c r="G308" s="40">
        <f t="shared" si="35"/>
        <v>2.4846910447624145E-3</v>
      </c>
      <c r="I308" s="36"/>
    </row>
    <row r="309" spans="1:9" x14ac:dyDescent="0.2">
      <c r="A309" s="1">
        <v>7.3920000000000003</v>
      </c>
      <c r="B309" s="15">
        <v>1055.0952380000001</v>
      </c>
      <c r="C309" s="15">
        <v>109.7777778</v>
      </c>
      <c r="D309" s="15">
        <v>9.6236908920000008</v>
      </c>
      <c r="E309" s="40">
        <f t="shared" si="34"/>
        <v>235.13209871862023</v>
      </c>
      <c r="F309" s="40">
        <f t="shared" si="40"/>
        <v>0.58909245851992909</v>
      </c>
      <c r="G309" s="40">
        <f t="shared" si="35"/>
        <v>2.5053680961904272E-3</v>
      </c>
      <c r="I309" s="36"/>
    </row>
    <row r="310" spans="1:9" x14ac:dyDescent="0.2">
      <c r="A310" s="1">
        <v>7.4160000000000004</v>
      </c>
      <c r="B310" s="15">
        <v>1044.3015869999999</v>
      </c>
      <c r="C310" s="15">
        <v>108.2539683</v>
      </c>
      <c r="D310" s="15">
        <v>9.6419540819999998</v>
      </c>
      <c r="E310" s="40">
        <f t="shared" si="34"/>
        <v>234.83870889837712</v>
      </c>
      <c r="F310" s="40">
        <f t="shared" si="40"/>
        <v>0.59395957729067328</v>
      </c>
      <c r="G310" s="40">
        <f t="shared" si="35"/>
        <v>2.5292234831170881E-3</v>
      </c>
      <c r="I310" s="36"/>
    </row>
    <row r="311" spans="1:9" x14ac:dyDescent="0.2">
      <c r="A311" s="1">
        <v>7.44</v>
      </c>
      <c r="B311" s="15">
        <v>1034.5999999999999</v>
      </c>
      <c r="C311" s="15">
        <v>106.9846154</v>
      </c>
      <c r="D311" s="15">
        <v>9.6606796769999992</v>
      </c>
      <c r="E311" s="40">
        <f t="shared" si="34"/>
        <v>234.53804260659751</v>
      </c>
      <c r="F311" s="40">
        <f xml:space="preserve"> E311^2*ABS(H$10/(LN(D311))^2-H$7)*SQRT(1/C311+1/B311)/(SQRT(11*65))</f>
        <v>0.58897292333518758</v>
      </c>
      <c r="G311" s="40">
        <f t="shared" si="35"/>
        <v>2.5112042242251571E-3</v>
      </c>
      <c r="I311" s="36"/>
    </row>
    <row r="312" spans="1:9" x14ac:dyDescent="0.2">
      <c r="A312" s="1">
        <v>7.4640000000000004</v>
      </c>
      <c r="B312" s="15">
        <v>1023.338462</v>
      </c>
      <c r="C312" s="15">
        <v>105.6153846</v>
      </c>
      <c r="D312" s="15">
        <v>9.6798401629999997</v>
      </c>
      <c r="E312" s="40">
        <f t="shared" si="34"/>
        <v>234.23056249822918</v>
      </c>
      <c r="F312" s="40">
        <f t="shared" ref="F312:F320" si="41" xml:space="preserve"> E312^2*ABS(H$10/(LN(D312))^2-H$7)*SQRT(1/C312+1/B312)/(SQRT(11*65))</f>
        <v>0.59356067832246384</v>
      </c>
      <c r="G312" s="40">
        <f t="shared" si="35"/>
        <v>2.5340872343546168E-3</v>
      </c>
      <c r="I312" s="36"/>
    </row>
    <row r="313" spans="1:9" x14ac:dyDescent="0.2">
      <c r="A313" s="1">
        <v>7.4880000000000004</v>
      </c>
      <c r="B313" s="15">
        <v>1012.246154</v>
      </c>
      <c r="C313" s="15">
        <v>103.9538462</v>
      </c>
      <c r="D313" s="15">
        <v>9.6992292750000004</v>
      </c>
      <c r="E313" s="40">
        <f t="shared" si="34"/>
        <v>233.91959761932307</v>
      </c>
      <c r="F313" s="40">
        <f t="shared" si="41"/>
        <v>0.59897845075937883</v>
      </c>
      <c r="G313" s="40">
        <f t="shared" si="35"/>
        <v>2.5606167967770987E-3</v>
      </c>
      <c r="I313" s="36"/>
    </row>
    <row r="314" spans="1:9" x14ac:dyDescent="0.2">
      <c r="A314" s="1">
        <v>7.5119999999999996</v>
      </c>
      <c r="B314" s="15">
        <v>1001.6153849999999</v>
      </c>
      <c r="C314" s="15">
        <v>103.1538462</v>
      </c>
      <c r="D314" s="15">
        <v>9.7163798000000003</v>
      </c>
      <c r="E314" s="40">
        <f t="shared" si="34"/>
        <v>233.6446979614787</v>
      </c>
      <c r="F314" s="40">
        <f t="shared" si="41"/>
        <v>0.60209693096375261</v>
      </c>
      <c r="G314" s="40">
        <f t="shared" si="35"/>
        <v>2.5769766496606789E-3</v>
      </c>
      <c r="I314" s="36"/>
    </row>
    <row r="315" spans="1:9" x14ac:dyDescent="0.2">
      <c r="A315" s="1">
        <v>7.5359999999999996</v>
      </c>
      <c r="B315" s="15">
        <v>991.6</v>
      </c>
      <c r="C315" s="15">
        <v>101.8769231</v>
      </c>
      <c r="D315" s="15">
        <v>9.7356515330000004</v>
      </c>
      <c r="E315" s="40">
        <f t="shared" si="34"/>
        <v>233.3359891672759</v>
      </c>
      <c r="F315" s="40">
        <f t="shared" si="41"/>
        <v>0.6065860599966395</v>
      </c>
      <c r="G315" s="40">
        <f t="shared" si="35"/>
        <v>2.5996249535333569E-3</v>
      </c>
      <c r="I315" s="36"/>
    </row>
    <row r="316" spans="1:9" x14ac:dyDescent="0.2">
      <c r="A316" s="1">
        <v>7.56</v>
      </c>
      <c r="B316" s="15">
        <v>980.63076920000003</v>
      </c>
      <c r="C316" s="15">
        <v>100.5384615</v>
      </c>
      <c r="D316" s="15">
        <v>9.7520265100000003</v>
      </c>
      <c r="E316" s="40">
        <f t="shared" si="34"/>
        <v>233.0738484463418</v>
      </c>
      <c r="F316" s="40">
        <f t="shared" si="41"/>
        <v>0.61121495692491223</v>
      </c>
      <c r="G316" s="40">
        <f t="shared" si="35"/>
        <v>2.6224089961153492E-3</v>
      </c>
      <c r="I316" s="36"/>
    </row>
    <row r="317" spans="1:9" x14ac:dyDescent="0.2">
      <c r="A317" s="1">
        <v>7.5839999999999996</v>
      </c>
      <c r="B317" s="15">
        <v>970.66153850000001</v>
      </c>
      <c r="C317" s="15">
        <v>99.323076920000005</v>
      </c>
      <c r="D317" s="15">
        <v>9.7666398999999995</v>
      </c>
      <c r="E317" s="40">
        <f t="shared" si="34"/>
        <v>232.84004186817728</v>
      </c>
      <c r="F317" s="40">
        <f t="shared" si="41"/>
        <v>0.61547154991247599</v>
      </c>
      <c r="G317" s="40">
        <f t="shared" si="35"/>
        <v>2.6433234806791783E-3</v>
      </c>
      <c r="I317" s="36"/>
    </row>
    <row r="318" spans="1:9" x14ac:dyDescent="0.2">
      <c r="A318" s="1">
        <v>7.6079999999999997</v>
      </c>
      <c r="B318" s="15">
        <v>961.46153849999996</v>
      </c>
      <c r="C318" s="15">
        <v>98.338461539999997</v>
      </c>
      <c r="D318" s="15">
        <v>9.7811715249999995</v>
      </c>
      <c r="E318" s="40">
        <f t="shared" si="34"/>
        <v>232.60767259436091</v>
      </c>
      <c r="F318" s="40">
        <f t="shared" si="41"/>
        <v>0.6191043728575758</v>
      </c>
      <c r="G318" s="40">
        <f t="shared" si="35"/>
        <v>2.6615819072194472E-3</v>
      </c>
      <c r="I318" s="36"/>
    </row>
    <row r="319" spans="1:9" x14ac:dyDescent="0.2">
      <c r="A319" s="1">
        <v>7.6319999999999997</v>
      </c>
      <c r="B319" s="15">
        <v>951.63076920000003</v>
      </c>
      <c r="C319" s="15">
        <v>97.323076920000005</v>
      </c>
      <c r="D319" s="15">
        <v>9.7912649250000001</v>
      </c>
      <c r="E319" s="40">
        <f t="shared" si="34"/>
        <v>232.44635101676394</v>
      </c>
      <c r="F319" s="40">
        <f t="shared" si="41"/>
        <v>0.62271516789335557</v>
      </c>
      <c r="G319" s="40">
        <f t="shared" si="35"/>
        <v>2.6789629743357237E-3</v>
      </c>
      <c r="I319" s="36"/>
    </row>
    <row r="320" spans="1:9" x14ac:dyDescent="0.2">
      <c r="A320" s="1">
        <v>7.6559999999999997</v>
      </c>
      <c r="B320" s="15">
        <v>942.72307690000002</v>
      </c>
      <c r="C320" s="15">
        <v>95.969230769999996</v>
      </c>
      <c r="D320" s="15">
        <v>9.8042148989999998</v>
      </c>
      <c r="E320" s="40">
        <f t="shared" si="34"/>
        <v>232.23946900747518</v>
      </c>
      <c r="F320" s="40">
        <f t="shared" si="41"/>
        <v>0.62745738097916548</v>
      </c>
      <c r="G320" s="40">
        <f t="shared" si="35"/>
        <v>2.7017689269646463E-3</v>
      </c>
      <c r="I320" s="36"/>
    </row>
    <row r="321" spans="1:9" x14ac:dyDescent="0.2">
      <c r="A321" s="1">
        <v>7.68</v>
      </c>
      <c r="B321" s="15">
        <v>934.58208960000002</v>
      </c>
      <c r="C321" s="15">
        <v>95.104477610000004</v>
      </c>
      <c r="D321" s="15">
        <v>9.8139775260000004</v>
      </c>
      <c r="E321" s="40">
        <f t="shared" si="34"/>
        <v>232.08357911913092</v>
      </c>
      <c r="F321" s="40">
        <f xml:space="preserve"> E321^2*ABS(H$10/(LN(D321))^2-H$7)*SQRT(1/C321+1/B321)/(SQRT(11*67))</f>
        <v>0.62118008836595384</v>
      </c>
      <c r="G321" s="40">
        <f t="shared" si="35"/>
        <v>2.6765361458300141E-3</v>
      </c>
      <c r="I321" s="36"/>
    </row>
    <row r="322" spans="1:9" x14ac:dyDescent="0.2">
      <c r="A322" s="1">
        <v>7.7039999999999997</v>
      </c>
      <c r="B322" s="15">
        <v>924.58208960000002</v>
      </c>
      <c r="C322" s="15">
        <v>94.044776119999995</v>
      </c>
      <c r="D322" s="15">
        <v>9.8208720589999992</v>
      </c>
      <c r="E322" s="40">
        <f t="shared" si="34"/>
        <v>231.97352540540356</v>
      </c>
      <c r="F322" s="40">
        <f t="shared" ref="F322:F330" si="42" xml:space="preserve"> E322^2*ABS(H$10/(LN(D322))^2-H$7)*SQRT(1/C322+1/B322)/(SQRT(11*67))</f>
        <v>0.62491409573835266</v>
      </c>
      <c r="G322" s="40">
        <f t="shared" si="35"/>
        <v>2.6939026539612005E-3</v>
      </c>
      <c r="I322" s="36"/>
    </row>
    <row r="323" spans="1:9" x14ac:dyDescent="0.2">
      <c r="A323" s="1">
        <v>7.7279999999999998</v>
      </c>
      <c r="B323" s="15">
        <v>915.9701493</v>
      </c>
      <c r="C323" s="15">
        <v>93</v>
      </c>
      <c r="D323" s="15">
        <v>9.8307134769999998</v>
      </c>
      <c r="E323" s="40">
        <f t="shared" ref="E323:E386" si="43" xml:space="preserve"> (H$4+H$7*LN(D323)+H$10/LN(D323))^-1</f>
        <v>231.81648808149146</v>
      </c>
      <c r="F323" s="40">
        <f t="shared" si="42"/>
        <v>0.62872633984732185</v>
      </c>
      <c r="G323" s="40">
        <f t="shared" si="35"/>
        <v>2.712172654545189E-3</v>
      </c>
      <c r="I323" s="36"/>
    </row>
    <row r="324" spans="1:9" x14ac:dyDescent="0.2">
      <c r="A324" s="1">
        <v>7.7519999999999998</v>
      </c>
      <c r="B324" s="15">
        <v>907.08955219999996</v>
      </c>
      <c r="C324" s="15">
        <v>92.104477610000004</v>
      </c>
      <c r="D324" s="15">
        <v>9.8432077400000004</v>
      </c>
      <c r="E324" s="40">
        <f t="shared" si="43"/>
        <v>231.61721630932581</v>
      </c>
      <c r="F324" s="40">
        <f t="shared" si="42"/>
        <v>0.63223484255478557</v>
      </c>
      <c r="G324" s="40">
        <f t="shared" si="35"/>
        <v>2.7296539205031857E-3</v>
      </c>
      <c r="I324" s="36"/>
    </row>
    <row r="325" spans="1:9" x14ac:dyDescent="0.2">
      <c r="A325" s="1">
        <v>7.7759999999999998</v>
      </c>
      <c r="B325" s="15">
        <v>897.44776119999995</v>
      </c>
      <c r="C325" s="15">
        <v>91.089552240000003</v>
      </c>
      <c r="D325" s="15">
        <v>9.8571304519999998</v>
      </c>
      <c r="E325" s="40">
        <f t="shared" si="43"/>
        <v>231.3952918515464</v>
      </c>
      <c r="F325" s="40">
        <f t="shared" si="42"/>
        <v>0.63623847916041831</v>
      </c>
      <c r="G325" s="40">
        <f t="shared" ref="G325:G388" si="44" xml:space="preserve"> F325/E325</f>
        <v>2.7495740041616856E-3</v>
      </c>
      <c r="I325" s="36"/>
    </row>
    <row r="326" spans="1:9" x14ac:dyDescent="0.2">
      <c r="A326" s="1">
        <v>7.8</v>
      </c>
      <c r="B326" s="15">
        <v>886.98507459999996</v>
      </c>
      <c r="C326" s="15">
        <v>90.134328359999998</v>
      </c>
      <c r="D326" s="15">
        <v>9.8628448970000004</v>
      </c>
      <c r="E326" s="40">
        <f t="shared" si="43"/>
        <v>231.30424536141913</v>
      </c>
      <c r="F326" s="40">
        <f t="shared" si="42"/>
        <v>0.63984034187697703</v>
      </c>
      <c r="G326" s="40">
        <f t="shared" si="44"/>
        <v>2.7662282673506888E-3</v>
      </c>
      <c r="I326" s="36"/>
    </row>
    <row r="327" spans="1:9" x14ac:dyDescent="0.2">
      <c r="A327" s="1">
        <v>7.8239999999999998</v>
      </c>
      <c r="B327" s="15">
        <v>877.47761190000006</v>
      </c>
      <c r="C327" s="15">
        <v>89.268656719999996</v>
      </c>
      <c r="D327" s="15">
        <v>9.8694450800000002</v>
      </c>
      <c r="E327" s="40">
        <f t="shared" si="43"/>
        <v>231.19911628706865</v>
      </c>
      <c r="F327" s="40">
        <f t="shared" si="42"/>
        <v>0.64320379217029156</v>
      </c>
      <c r="G327" s="40">
        <f t="shared" si="44"/>
        <v>2.7820339562702168E-3</v>
      </c>
      <c r="I327" s="36"/>
    </row>
    <row r="328" spans="1:9" x14ac:dyDescent="0.2">
      <c r="A328" s="1">
        <v>7.8479999999999999</v>
      </c>
      <c r="B328" s="15">
        <v>868.94029850000004</v>
      </c>
      <c r="C328" s="15">
        <v>87.940298510000005</v>
      </c>
      <c r="D328" s="15">
        <v>9.8772112730000003</v>
      </c>
      <c r="E328" s="40">
        <f t="shared" si="43"/>
        <v>231.07545584177907</v>
      </c>
      <c r="F328" s="40">
        <f t="shared" si="42"/>
        <v>0.64816351777641212</v>
      </c>
      <c r="G328" s="40">
        <f t="shared" si="44"/>
        <v>2.8049864292823017E-3</v>
      </c>
      <c r="I328" s="36"/>
    </row>
    <row r="329" spans="1:9" x14ac:dyDescent="0.2">
      <c r="A329" s="1">
        <v>7.8719999999999999</v>
      </c>
      <c r="B329" s="15">
        <v>860.19402990000003</v>
      </c>
      <c r="C329" s="15">
        <v>86.761194029999999</v>
      </c>
      <c r="D329" s="15">
        <v>9.8853270910000006</v>
      </c>
      <c r="E329" s="40">
        <f t="shared" si="43"/>
        <v>230.94627636069242</v>
      </c>
      <c r="F329" s="40">
        <f t="shared" si="42"/>
        <v>0.65273833028558581</v>
      </c>
      <c r="G329" s="40">
        <f t="shared" si="44"/>
        <v>2.8263643847027766E-3</v>
      </c>
      <c r="I329" s="36"/>
    </row>
    <row r="330" spans="1:9" x14ac:dyDescent="0.2">
      <c r="A330" s="1">
        <v>7.8959999999999999</v>
      </c>
      <c r="B330" s="15">
        <v>851.11940300000003</v>
      </c>
      <c r="C330" s="15">
        <v>85.701492540000004</v>
      </c>
      <c r="D330" s="15">
        <v>9.8962389420000001</v>
      </c>
      <c r="E330" s="40">
        <f t="shared" si="43"/>
        <v>230.77267082725564</v>
      </c>
      <c r="F330" s="40">
        <f t="shared" si="42"/>
        <v>0.65709299203192562</v>
      </c>
      <c r="G330" s="40">
        <f t="shared" si="44"/>
        <v>2.8473605201015813E-3</v>
      </c>
      <c r="I330" s="36"/>
    </row>
    <row r="331" spans="1:9" x14ac:dyDescent="0.2">
      <c r="A331" s="1">
        <v>7.92</v>
      </c>
      <c r="B331" s="15">
        <v>843.6086957</v>
      </c>
      <c r="C331" s="15">
        <v>85.333333330000002</v>
      </c>
      <c r="D331" s="15">
        <v>9.9043954359999997</v>
      </c>
      <c r="E331" s="40">
        <f t="shared" si="43"/>
        <v>230.64296205059392</v>
      </c>
      <c r="F331" s="40">
        <f xml:space="preserve"> E331^2*ABS(H$10/(LN(D331))^2-H$7)*SQRT(1/C331+1/B331)/(SQRT(11*69))</f>
        <v>0.64930878109786316</v>
      </c>
      <c r="G331" s="40">
        <f t="shared" si="44"/>
        <v>2.8152117685491334E-3</v>
      </c>
      <c r="I331" s="36"/>
    </row>
    <row r="332" spans="1:9" x14ac:dyDescent="0.2">
      <c r="A332" s="1">
        <v>7.944</v>
      </c>
      <c r="B332" s="15">
        <v>833.71014490000005</v>
      </c>
      <c r="C332" s="15">
        <v>84.217391300000003</v>
      </c>
      <c r="D332" s="15">
        <v>9.9119476629999994</v>
      </c>
      <c r="E332" s="40">
        <f t="shared" si="43"/>
        <v>230.52290864635458</v>
      </c>
      <c r="F332" s="40">
        <f t="shared" ref="F332:F340" si="45" xml:space="preserve"> E332^2*ABS(H$10/(LN(D332))^2-H$7)*SQRT(1/C332+1/B332)/(SQRT(11*69))</f>
        <v>0.65381170796182331</v>
      </c>
      <c r="G332" s="40">
        <f t="shared" si="44"/>
        <v>2.8362114281875409E-3</v>
      </c>
      <c r="I332" s="36"/>
    </row>
    <row r="333" spans="1:9" x14ac:dyDescent="0.2">
      <c r="A333" s="1">
        <v>7.968</v>
      </c>
      <c r="B333" s="15">
        <v>824.95652170000005</v>
      </c>
      <c r="C333" s="15">
        <v>83.188405799999998</v>
      </c>
      <c r="D333" s="15">
        <v>9.9193007259999995</v>
      </c>
      <c r="E333" s="40">
        <f t="shared" si="43"/>
        <v>230.40606421121842</v>
      </c>
      <c r="F333" s="40">
        <f t="shared" si="45"/>
        <v>0.65803835293791924</v>
      </c>
      <c r="G333" s="40">
        <f t="shared" si="44"/>
        <v>2.8559940693864755E-3</v>
      </c>
      <c r="I333" s="36"/>
    </row>
    <row r="334" spans="1:9" x14ac:dyDescent="0.2">
      <c r="A334" s="1">
        <v>7.992</v>
      </c>
      <c r="B334" s="15">
        <v>816.24637680000001</v>
      </c>
      <c r="C334" s="15">
        <v>82.130434780000002</v>
      </c>
      <c r="D334" s="15">
        <v>9.922290684</v>
      </c>
      <c r="E334" s="40">
        <f t="shared" si="43"/>
        <v>230.35856427286089</v>
      </c>
      <c r="F334" s="40">
        <f t="shared" si="45"/>
        <v>0.66229749430863583</v>
      </c>
      <c r="G334" s="40">
        <f t="shared" si="44"/>
        <v>2.8750721571790187E-3</v>
      </c>
      <c r="I334" s="36"/>
    </row>
    <row r="335" spans="1:9" x14ac:dyDescent="0.2">
      <c r="A335" s="1">
        <v>8.016</v>
      </c>
      <c r="B335" s="15">
        <v>807.59420290000003</v>
      </c>
      <c r="C335" s="15">
        <v>81.014492750000002</v>
      </c>
      <c r="D335" s="15">
        <v>9.9224335440000004</v>
      </c>
      <c r="E335" s="40">
        <f t="shared" si="43"/>
        <v>230.35629490670874</v>
      </c>
      <c r="F335" s="40">
        <f t="shared" si="45"/>
        <v>0.66675611659418776</v>
      </c>
      <c r="G335" s="40">
        <f t="shared" si="44"/>
        <v>2.8944558118727129E-3</v>
      </c>
      <c r="I335" s="36"/>
    </row>
    <row r="336" spans="1:9" x14ac:dyDescent="0.2">
      <c r="A336" s="1">
        <v>8.0399999999999991</v>
      </c>
      <c r="B336" s="15">
        <v>798.68115939999996</v>
      </c>
      <c r="C336" s="15">
        <v>80.333333330000002</v>
      </c>
      <c r="D336" s="15">
        <v>9.9209389899999998</v>
      </c>
      <c r="E336" s="40">
        <f t="shared" si="43"/>
        <v>230.38003706701625</v>
      </c>
      <c r="F336" s="40">
        <f t="shared" si="45"/>
        <v>0.66960725986573577</v>
      </c>
      <c r="G336" s="40">
        <f t="shared" si="44"/>
        <v>2.9065333454692988E-3</v>
      </c>
      <c r="I336" s="36"/>
    </row>
    <row r="337" spans="1:9" x14ac:dyDescent="0.2">
      <c r="A337" s="1">
        <v>8.0640000000000001</v>
      </c>
      <c r="B337" s="15">
        <v>790.59420290000003</v>
      </c>
      <c r="C337" s="15">
        <v>79.666666669999998</v>
      </c>
      <c r="D337" s="15">
        <v>9.9201518790000005</v>
      </c>
      <c r="E337" s="40">
        <f t="shared" si="43"/>
        <v>230.39254165487662</v>
      </c>
      <c r="F337" s="40">
        <f t="shared" si="45"/>
        <v>0.67243291695458007</v>
      </c>
      <c r="G337" s="40">
        <f t="shared" si="44"/>
        <v>2.918640126649026E-3</v>
      </c>
      <c r="I337" s="36"/>
    </row>
    <row r="338" spans="1:9" x14ac:dyDescent="0.2">
      <c r="A338" s="1">
        <v>8.0879999999999992</v>
      </c>
      <c r="B338" s="15">
        <v>781.63768119999997</v>
      </c>
      <c r="C338" s="15">
        <v>78.869565219999998</v>
      </c>
      <c r="D338" s="15">
        <v>9.9177821819999998</v>
      </c>
      <c r="E338" s="40">
        <f t="shared" si="43"/>
        <v>230.43019126003045</v>
      </c>
      <c r="F338" s="40">
        <f t="shared" si="45"/>
        <v>0.67578215919459073</v>
      </c>
      <c r="G338" s="40">
        <f t="shared" si="44"/>
        <v>2.9326979919571386E-3</v>
      </c>
      <c r="I338" s="36"/>
    </row>
    <row r="339" spans="1:9" x14ac:dyDescent="0.2">
      <c r="A339" s="1">
        <v>8.1120000000000001</v>
      </c>
      <c r="B339" s="15">
        <v>774.43478259999995</v>
      </c>
      <c r="C339" s="15">
        <v>78.115942029999999</v>
      </c>
      <c r="D339" s="15">
        <v>9.9168563229999993</v>
      </c>
      <c r="E339" s="40">
        <f t="shared" si="43"/>
        <v>230.4449024600105</v>
      </c>
      <c r="F339" s="40">
        <f t="shared" si="45"/>
        <v>0.67899132869781464</v>
      </c>
      <c r="G339" s="40">
        <f t="shared" si="44"/>
        <v>2.9464367466997504E-3</v>
      </c>
      <c r="I339" s="36"/>
    </row>
    <row r="340" spans="1:9" x14ac:dyDescent="0.2">
      <c r="A340" s="1">
        <v>8.1359999999999992</v>
      </c>
      <c r="B340" s="15">
        <v>767.13043479999999</v>
      </c>
      <c r="C340" s="15">
        <v>77.36231884</v>
      </c>
      <c r="D340" s="15">
        <v>9.9143756639999996</v>
      </c>
      <c r="E340" s="40">
        <f t="shared" si="43"/>
        <v>230.48432159159654</v>
      </c>
      <c r="F340" s="40">
        <f t="shared" si="45"/>
        <v>0.68219697886685271</v>
      </c>
      <c r="G340" s="40">
        <f t="shared" si="44"/>
        <v>2.9598411473543179E-3</v>
      </c>
      <c r="I340" s="36"/>
    </row>
    <row r="341" spans="1:9" x14ac:dyDescent="0.2">
      <c r="A341" s="1">
        <v>8.16</v>
      </c>
      <c r="B341" s="15">
        <v>760.22535210000001</v>
      </c>
      <c r="C341" s="15">
        <v>76.676056340000002</v>
      </c>
      <c r="D341" s="15">
        <v>9.9127886870000008</v>
      </c>
      <c r="E341" s="40">
        <f t="shared" si="43"/>
        <v>230.50954213131951</v>
      </c>
      <c r="F341" s="40">
        <f xml:space="preserve"> E341^2*ABS(H$10/(LN(D341))^2-H$7)*SQRT(1/C341+1/B341)/(SQRT(11*71))</f>
        <v>0.67547177323534224</v>
      </c>
      <c r="G341" s="40">
        <f t="shared" si="44"/>
        <v>2.9303419155226607E-3</v>
      </c>
      <c r="I341" s="36"/>
    </row>
    <row r="342" spans="1:9" x14ac:dyDescent="0.2">
      <c r="A342" s="1">
        <v>8.1839999999999993</v>
      </c>
      <c r="B342" s="15">
        <v>752.21126760000004</v>
      </c>
      <c r="C342" s="15">
        <v>76.154929580000001</v>
      </c>
      <c r="D342" s="15">
        <v>9.9124205130000007</v>
      </c>
      <c r="E342" s="40">
        <f t="shared" si="43"/>
        <v>230.51539350518772</v>
      </c>
      <c r="F342" s="40">
        <f t="shared" ref="F342:F350" si="46" xml:space="preserve"> E342^2*ABS(H$10/(LN(D342))^2-H$7)*SQRT(1/C342+1/B342)/(SQRT(11*71))</f>
        <v>0.6778836166468889</v>
      </c>
      <c r="G342" s="40">
        <f t="shared" si="44"/>
        <v>2.9407303622507675E-3</v>
      </c>
      <c r="I342" s="36"/>
    </row>
    <row r="343" spans="1:9" x14ac:dyDescent="0.2">
      <c r="A343" s="1">
        <v>8.2080000000000002</v>
      </c>
      <c r="B343" s="15">
        <v>743.84507040000005</v>
      </c>
      <c r="C343" s="15">
        <v>75.338028170000001</v>
      </c>
      <c r="D343" s="15">
        <v>9.9182840070000005</v>
      </c>
      <c r="E343" s="40">
        <f t="shared" si="43"/>
        <v>230.42221792314339</v>
      </c>
      <c r="F343" s="40">
        <f t="shared" si="46"/>
        <v>0.68176631660202425</v>
      </c>
      <c r="G343" s="40">
        <f t="shared" si="44"/>
        <v>2.9587698736127316E-3</v>
      </c>
      <c r="I343" s="36"/>
    </row>
    <row r="344" spans="1:9" x14ac:dyDescent="0.2">
      <c r="A344" s="1">
        <v>8.2319999999999993</v>
      </c>
      <c r="B344" s="15">
        <v>736.01408449999997</v>
      </c>
      <c r="C344" s="15">
        <v>74.295774649999998</v>
      </c>
      <c r="D344" s="15">
        <v>9.9247803989999994</v>
      </c>
      <c r="E344" s="40">
        <f t="shared" si="43"/>
        <v>230.31901686676298</v>
      </c>
      <c r="F344" s="40">
        <f t="shared" si="46"/>
        <v>0.68665257299521398</v>
      </c>
      <c r="G344" s="40">
        <f t="shared" si="44"/>
        <v>2.981310802452908E-3</v>
      </c>
      <c r="I344" s="36"/>
    </row>
    <row r="345" spans="1:9" x14ac:dyDescent="0.2">
      <c r="A345" s="1">
        <v>8.2560000000000002</v>
      </c>
      <c r="B345" s="15">
        <v>728.81690140000001</v>
      </c>
      <c r="C345" s="15">
        <v>73.535211270000005</v>
      </c>
      <c r="D345" s="15">
        <v>9.9338797309999993</v>
      </c>
      <c r="E345" s="40">
        <f t="shared" si="43"/>
        <v>230.17452247983178</v>
      </c>
      <c r="F345" s="40">
        <f t="shared" si="46"/>
        <v>0.69049456601875969</v>
      </c>
      <c r="G345" s="40">
        <f t="shared" si="44"/>
        <v>2.999874002472458E-3</v>
      </c>
      <c r="I345" s="36"/>
    </row>
    <row r="346" spans="1:9" x14ac:dyDescent="0.2">
      <c r="A346" s="1">
        <v>8.2799999999999994</v>
      </c>
      <c r="B346" s="15">
        <v>721.66197179999995</v>
      </c>
      <c r="C346" s="15">
        <v>72.521126760000001</v>
      </c>
      <c r="D346" s="15">
        <v>9.9427039239999999</v>
      </c>
      <c r="E346" s="40">
        <f t="shared" si="43"/>
        <v>230.03446113143102</v>
      </c>
      <c r="F346" s="40">
        <f t="shared" si="46"/>
        <v>0.69548065894907762</v>
      </c>
      <c r="G346" s="40">
        <f t="shared" si="44"/>
        <v>3.0233759564907638E-3</v>
      </c>
      <c r="I346" s="36"/>
    </row>
    <row r="347" spans="1:9" x14ac:dyDescent="0.2">
      <c r="A347" s="1">
        <v>8.3040000000000003</v>
      </c>
      <c r="B347" s="15">
        <v>713.85915490000002</v>
      </c>
      <c r="C347" s="15">
        <v>71.830985920000003</v>
      </c>
      <c r="D347" s="15">
        <v>9.9526467840000006</v>
      </c>
      <c r="E347" s="40">
        <f t="shared" si="43"/>
        <v>229.87672017843136</v>
      </c>
      <c r="F347" s="40">
        <f t="shared" si="46"/>
        <v>0.69919349020469335</v>
      </c>
      <c r="G347" s="40">
        <f t="shared" si="44"/>
        <v>3.0416019928506729E-3</v>
      </c>
      <c r="I347" s="36"/>
    </row>
    <row r="348" spans="1:9" x14ac:dyDescent="0.2">
      <c r="A348" s="1">
        <v>8.3279999999999994</v>
      </c>
      <c r="B348" s="15">
        <v>707.9014085</v>
      </c>
      <c r="C348" s="15">
        <v>70.873239440000006</v>
      </c>
      <c r="D348" s="15">
        <v>9.9658995249999993</v>
      </c>
      <c r="E348" s="40">
        <f t="shared" si="43"/>
        <v>229.66659634843822</v>
      </c>
      <c r="F348" s="40">
        <f t="shared" si="46"/>
        <v>0.70418508420975867</v>
      </c>
      <c r="G348" s="40">
        <f t="shared" si="44"/>
        <v>3.0661188671138127E-3</v>
      </c>
      <c r="I348" s="36"/>
    </row>
    <row r="349" spans="1:9" x14ac:dyDescent="0.2">
      <c r="A349" s="1">
        <v>8.3520000000000003</v>
      </c>
      <c r="B349" s="15">
        <v>701.83098589999997</v>
      </c>
      <c r="C349" s="15">
        <v>70.309859149999994</v>
      </c>
      <c r="D349" s="15">
        <v>9.9790095569999995</v>
      </c>
      <c r="E349" s="40">
        <f t="shared" si="43"/>
        <v>229.45888080250643</v>
      </c>
      <c r="F349" s="40">
        <f t="shared" si="46"/>
        <v>0.7074536060109633</v>
      </c>
      <c r="G349" s="40">
        <f t="shared" si="44"/>
        <v>3.0831389203012081E-3</v>
      </c>
      <c r="I349" s="36"/>
    </row>
    <row r="350" spans="1:9" x14ac:dyDescent="0.2">
      <c r="A350" s="1">
        <v>8.3759999999999994</v>
      </c>
      <c r="B350" s="15">
        <v>694.77464789999999</v>
      </c>
      <c r="C350" s="15">
        <v>69.380281690000004</v>
      </c>
      <c r="D350" s="15">
        <v>9.9861725870000004</v>
      </c>
      <c r="E350" s="40">
        <f t="shared" si="43"/>
        <v>229.3454516788687</v>
      </c>
      <c r="F350" s="40">
        <f t="shared" si="46"/>
        <v>0.71230737469233218</v>
      </c>
      <c r="G350" s="40">
        <f t="shared" si="44"/>
        <v>3.1058273424567867E-3</v>
      </c>
      <c r="I350" s="36"/>
    </row>
    <row r="351" spans="1:9" x14ac:dyDescent="0.2">
      <c r="A351" s="1">
        <v>8.4</v>
      </c>
      <c r="B351" s="15">
        <v>688.9863014</v>
      </c>
      <c r="C351" s="15">
        <v>68.808219179999995</v>
      </c>
      <c r="D351" s="15">
        <v>9.9995747510000008</v>
      </c>
      <c r="E351" s="40">
        <f t="shared" si="43"/>
        <v>229.1333429889055</v>
      </c>
      <c r="F351" s="40">
        <f xml:space="preserve"> E351^2*ABS(H$10/(LN(D351))^2-H$7)*SQRT(1/C351+1/B351)/(SQRT(11*73))</f>
        <v>0.7058249608935514</v>
      </c>
      <c r="G351" s="40">
        <f t="shared" si="44"/>
        <v>3.0804113957684765E-3</v>
      </c>
      <c r="I351" s="36"/>
    </row>
    <row r="352" spans="1:9" x14ac:dyDescent="0.2">
      <c r="A352" s="1">
        <v>8.4239999999999995</v>
      </c>
      <c r="B352" s="15">
        <v>682.60273970000003</v>
      </c>
      <c r="C352" s="15">
        <v>68.095890409999996</v>
      </c>
      <c r="D352" s="15">
        <v>10.005868680000001</v>
      </c>
      <c r="E352" s="40">
        <f t="shared" si="43"/>
        <v>229.03378667300194</v>
      </c>
      <c r="F352" s="40">
        <f t="shared" ref="F352:F360" si="47" xml:space="preserve"> E352^2*ABS(H$10/(LN(D352))^2-H$7)*SQRT(1/C352+1/B352)/(SQRT(11*73))</f>
        <v>0.70966952317431142</v>
      </c>
      <c r="G352" s="40">
        <f t="shared" si="44"/>
        <v>3.0985363927442146E-3</v>
      </c>
      <c r="I352" s="36"/>
    </row>
    <row r="353" spans="1:9" x14ac:dyDescent="0.2">
      <c r="A353" s="1">
        <v>8.4480000000000004</v>
      </c>
      <c r="B353" s="15">
        <v>675.80821920000005</v>
      </c>
      <c r="C353" s="15">
        <v>67.424657530000005</v>
      </c>
      <c r="D353" s="15">
        <v>10.01461347</v>
      </c>
      <c r="E353" s="40">
        <f t="shared" si="43"/>
        <v>228.89552122310158</v>
      </c>
      <c r="F353" s="40">
        <f t="shared" si="47"/>
        <v>0.71346911677986913</v>
      </c>
      <c r="G353" s="40">
        <f t="shared" si="44"/>
        <v>3.1170077639241347E-3</v>
      </c>
      <c r="I353" s="36"/>
    </row>
    <row r="354" spans="1:9" x14ac:dyDescent="0.2">
      <c r="A354" s="1">
        <v>8.4719999999999995</v>
      </c>
      <c r="B354" s="15">
        <v>668.84931510000001</v>
      </c>
      <c r="C354" s="15">
        <v>66.767123290000001</v>
      </c>
      <c r="D354" s="15">
        <v>10.015307119999999</v>
      </c>
      <c r="E354" s="40">
        <f t="shared" si="43"/>
        <v>228.88455671140483</v>
      </c>
      <c r="F354" s="40">
        <f t="shared" si="47"/>
        <v>0.71701316477752797</v>
      </c>
      <c r="G354" s="40">
        <f t="shared" si="44"/>
        <v>3.1326410793262606E-3</v>
      </c>
      <c r="I354" s="36"/>
    </row>
    <row r="355" spans="1:9" x14ac:dyDescent="0.2">
      <c r="A355" s="1">
        <v>8.4960000000000004</v>
      </c>
      <c r="B355" s="15">
        <v>662.17808219999995</v>
      </c>
      <c r="C355" s="15">
        <v>66.315068490000002</v>
      </c>
      <c r="D355" s="15">
        <v>10.01621409</v>
      </c>
      <c r="E355" s="40">
        <f t="shared" si="43"/>
        <v>228.87022090324729</v>
      </c>
      <c r="F355" s="40">
        <f t="shared" si="47"/>
        <v>0.71958676960904366</v>
      </c>
      <c r="G355" s="40">
        <f t="shared" si="44"/>
        <v>3.1440821211652613E-3</v>
      </c>
      <c r="I355" s="36"/>
    </row>
    <row r="356" spans="1:9" x14ac:dyDescent="0.2">
      <c r="A356" s="1">
        <v>8.52</v>
      </c>
      <c r="B356" s="15">
        <v>656.56164379999996</v>
      </c>
      <c r="C356" s="15">
        <v>65.273972599999993</v>
      </c>
      <c r="D356" s="15">
        <v>10.016029659999999</v>
      </c>
      <c r="E356" s="40">
        <f t="shared" si="43"/>
        <v>228.87313599313811</v>
      </c>
      <c r="F356" s="40">
        <f t="shared" si="47"/>
        <v>0.72505651152492157</v>
      </c>
      <c r="G356" s="40">
        <f t="shared" si="44"/>
        <v>3.167940651395014E-3</v>
      </c>
      <c r="I356" s="36"/>
    </row>
    <row r="357" spans="1:9" x14ac:dyDescent="0.2">
      <c r="A357" s="1">
        <v>8.5440000000000005</v>
      </c>
      <c r="B357" s="15">
        <v>649.39726029999997</v>
      </c>
      <c r="C357" s="15">
        <v>64.808219179999995</v>
      </c>
      <c r="D357" s="15">
        <v>10.016250080000001</v>
      </c>
      <c r="E357" s="40">
        <f t="shared" si="43"/>
        <v>228.86965205094023</v>
      </c>
      <c r="F357" s="40">
        <f t="shared" si="47"/>
        <v>0.72778975947672886</v>
      </c>
      <c r="G357" s="40">
        <f t="shared" si="44"/>
        <v>3.1799312532477765E-3</v>
      </c>
      <c r="I357" s="36"/>
    </row>
    <row r="358" spans="1:9" x14ac:dyDescent="0.2">
      <c r="A358" s="1">
        <v>8.5679999999999996</v>
      </c>
      <c r="B358" s="15">
        <v>642.46575340000004</v>
      </c>
      <c r="C358" s="15">
        <v>64.027397260000001</v>
      </c>
      <c r="D358" s="15">
        <v>10.019817099999999</v>
      </c>
      <c r="E358" s="40">
        <f t="shared" si="43"/>
        <v>228.81327804556804</v>
      </c>
      <c r="F358" s="40">
        <f t="shared" si="47"/>
        <v>0.73228052272031685</v>
      </c>
      <c r="G358" s="40">
        <f t="shared" si="44"/>
        <v>3.2003410334188894E-3</v>
      </c>
      <c r="I358" s="36"/>
    </row>
    <row r="359" spans="1:9" x14ac:dyDescent="0.2">
      <c r="A359" s="1">
        <v>8.5920000000000005</v>
      </c>
      <c r="B359" s="15">
        <v>635.35616440000001</v>
      </c>
      <c r="C359" s="15">
        <v>63.561643840000002</v>
      </c>
      <c r="D359" s="15">
        <v>10.025820120000001</v>
      </c>
      <c r="E359" s="40">
        <f t="shared" si="43"/>
        <v>228.71843074953608</v>
      </c>
      <c r="F359" s="40">
        <f t="shared" si="47"/>
        <v>0.73527492839461994</v>
      </c>
      <c r="G359" s="40">
        <f t="shared" si="44"/>
        <v>3.2147602883818376E-3</v>
      </c>
      <c r="I359" s="36"/>
    </row>
    <row r="360" spans="1:9" x14ac:dyDescent="0.2">
      <c r="A360" s="1">
        <v>8.6159999999999997</v>
      </c>
      <c r="B360" s="15">
        <v>628.94520550000004</v>
      </c>
      <c r="C360" s="15">
        <v>62.945205479999998</v>
      </c>
      <c r="D360" s="15">
        <v>10.03554901</v>
      </c>
      <c r="E360" s="40">
        <f t="shared" si="43"/>
        <v>228.56478422855014</v>
      </c>
      <c r="F360" s="40">
        <f t="shared" si="47"/>
        <v>0.7391829637356192</v>
      </c>
      <c r="G360" s="40">
        <f t="shared" si="44"/>
        <v>3.2340194760557845E-3</v>
      </c>
      <c r="I360" s="36"/>
    </row>
    <row r="361" spans="1:9" x14ac:dyDescent="0.2">
      <c r="A361" s="1">
        <v>8.64</v>
      </c>
      <c r="B361" s="15">
        <v>624.08000000000004</v>
      </c>
      <c r="C361" s="15">
        <v>62.333333330000002</v>
      </c>
      <c r="D361" s="15">
        <v>10.04835709</v>
      </c>
      <c r="E361" s="40">
        <f t="shared" si="43"/>
        <v>228.36264061160418</v>
      </c>
      <c r="F361" s="40">
        <f xml:space="preserve"> E361^2*ABS(H$10/(LN(D361))^2-H$7)*SQRT(1/C361+1/B361)/(SQRT(11*75))</f>
        <v>0.73315226547781565</v>
      </c>
      <c r="G361" s="40">
        <f t="shared" si="44"/>
        <v>3.2104737601311513E-3</v>
      </c>
      <c r="I361" s="36"/>
    </row>
    <row r="362" spans="1:9" x14ac:dyDescent="0.2">
      <c r="A362" s="1">
        <v>8.6639999999999997</v>
      </c>
      <c r="B362" s="15">
        <v>617.76</v>
      </c>
      <c r="C362" s="15">
        <v>61.68</v>
      </c>
      <c r="D362" s="15">
        <v>10.05440565</v>
      </c>
      <c r="E362" s="40">
        <f t="shared" si="43"/>
        <v>228.26723184170072</v>
      </c>
      <c r="F362" s="40">
        <f t="shared" ref="F362:F370" si="48" xml:space="preserve"> E362^2*ABS(H$10/(LN(D362))^2-H$7)*SQRT(1/C362+1/B362)/(SQRT(11*75))</f>
        <v>0.73719400321476514</v>
      </c>
      <c r="G362" s="40">
        <f t="shared" si="44"/>
        <v>3.2295218076942209E-3</v>
      </c>
      <c r="I362" s="36"/>
    </row>
    <row r="363" spans="1:9" x14ac:dyDescent="0.2">
      <c r="A363" s="1">
        <v>8.6880000000000006</v>
      </c>
      <c r="B363" s="15">
        <v>611.85333330000003</v>
      </c>
      <c r="C363" s="15">
        <v>60.8</v>
      </c>
      <c r="D363" s="15">
        <v>10.06737435</v>
      </c>
      <c r="E363" s="40">
        <f t="shared" si="43"/>
        <v>228.06278132888397</v>
      </c>
      <c r="F363" s="40">
        <f t="shared" si="48"/>
        <v>0.7427339494503884</v>
      </c>
      <c r="G363" s="40">
        <f t="shared" si="44"/>
        <v>3.2567082849845161E-3</v>
      </c>
      <c r="I363" s="36"/>
    </row>
    <row r="364" spans="1:9" x14ac:dyDescent="0.2">
      <c r="A364" s="1">
        <v>8.7119999999999997</v>
      </c>
      <c r="B364" s="15">
        <v>606.29333329999997</v>
      </c>
      <c r="C364" s="15">
        <v>60.09333333</v>
      </c>
      <c r="D364" s="15">
        <v>10.082435609999999</v>
      </c>
      <c r="E364" s="40">
        <f t="shared" si="43"/>
        <v>227.82554116673086</v>
      </c>
      <c r="F364" s="40">
        <f t="shared" si="48"/>
        <v>0.74743941848267881</v>
      </c>
      <c r="G364" s="40">
        <f t="shared" si="44"/>
        <v>3.2807533986528577E-3</v>
      </c>
      <c r="I364" s="36"/>
    </row>
    <row r="365" spans="1:9" x14ac:dyDescent="0.2">
      <c r="A365" s="1">
        <v>8.7360000000000007</v>
      </c>
      <c r="B365" s="15">
        <v>599.91999999999996</v>
      </c>
      <c r="C365" s="15">
        <v>59.253333329999997</v>
      </c>
      <c r="D365" s="15">
        <v>10.09858155</v>
      </c>
      <c r="E365" s="40">
        <f t="shared" si="43"/>
        <v>227.57145692312065</v>
      </c>
      <c r="F365" s="40">
        <f t="shared" si="48"/>
        <v>0.75305870557520949</v>
      </c>
      <c r="G365" s="40">
        <f t="shared" si="44"/>
        <v>3.309108777334987E-3</v>
      </c>
      <c r="I365" s="36"/>
    </row>
    <row r="366" spans="1:9" x14ac:dyDescent="0.2">
      <c r="A366" s="1">
        <v>8.76</v>
      </c>
      <c r="B366" s="15">
        <v>593.66666669999995</v>
      </c>
      <c r="C366" s="15">
        <v>58.626666669999999</v>
      </c>
      <c r="D366" s="15">
        <v>10.11584635</v>
      </c>
      <c r="E366" s="40">
        <f t="shared" si="43"/>
        <v>227.30004618887986</v>
      </c>
      <c r="F366" s="40">
        <f t="shared" si="48"/>
        <v>0.75754541864920055</v>
      </c>
      <c r="G366" s="40">
        <f t="shared" si="44"/>
        <v>3.332799228820666E-3</v>
      </c>
      <c r="I366" s="36"/>
    </row>
    <row r="367" spans="1:9" x14ac:dyDescent="0.2">
      <c r="A367" s="1">
        <v>8.7840000000000007</v>
      </c>
      <c r="B367" s="15">
        <v>588.20000000000005</v>
      </c>
      <c r="C367" s="15">
        <v>58.09333333</v>
      </c>
      <c r="D367" s="15">
        <v>10.13074986</v>
      </c>
      <c r="E367" s="40">
        <f t="shared" si="43"/>
        <v>227.06599283158829</v>
      </c>
      <c r="F367" s="40">
        <f t="shared" si="48"/>
        <v>0.7614204296268311</v>
      </c>
      <c r="G367" s="40">
        <f t="shared" si="44"/>
        <v>3.3533001579482053E-3</v>
      </c>
      <c r="I367" s="36"/>
    </row>
    <row r="368" spans="1:9" x14ac:dyDescent="0.2">
      <c r="A368" s="1">
        <v>8.8079999999999998</v>
      </c>
      <c r="B368" s="15">
        <v>582.94666670000004</v>
      </c>
      <c r="C368" s="15">
        <v>57.36</v>
      </c>
      <c r="D368" s="15">
        <v>10.14523432</v>
      </c>
      <c r="E368" s="40">
        <f t="shared" si="43"/>
        <v>226.83873366553439</v>
      </c>
      <c r="F368" s="40">
        <f t="shared" si="48"/>
        <v>0.76652560920856927</v>
      </c>
      <c r="G368" s="40">
        <f t="shared" si="44"/>
        <v>3.3791654397911774E-3</v>
      </c>
      <c r="I368" s="36"/>
    </row>
    <row r="369" spans="1:17" x14ac:dyDescent="0.2">
      <c r="A369" s="1">
        <v>8.8320000000000007</v>
      </c>
      <c r="B369" s="15">
        <v>576.90666669999996</v>
      </c>
      <c r="C369" s="15">
        <v>56.56</v>
      </c>
      <c r="D369" s="15">
        <v>10.155274500000001</v>
      </c>
      <c r="E369" s="40">
        <f t="shared" si="43"/>
        <v>226.68132937178464</v>
      </c>
      <c r="F369" s="40">
        <f t="shared" si="48"/>
        <v>0.77206216371211966</v>
      </c>
      <c r="G369" s="40">
        <f t="shared" si="44"/>
        <v>3.4059362800270367E-3</v>
      </c>
      <c r="I369" s="36"/>
    </row>
    <row r="370" spans="1:17" x14ac:dyDescent="0.2">
      <c r="A370" s="1">
        <v>8.8559999999999999</v>
      </c>
      <c r="B370" s="15">
        <v>571.48</v>
      </c>
      <c r="C370" s="15">
        <v>56.173333329999998</v>
      </c>
      <c r="D370" s="15">
        <v>10.16145758</v>
      </c>
      <c r="E370" s="40">
        <f t="shared" si="43"/>
        <v>226.58444578060556</v>
      </c>
      <c r="F370" s="40">
        <f t="shared" si="48"/>
        <v>0.77496256172911882</v>
      </c>
      <c r="G370" s="40">
        <f t="shared" si="44"/>
        <v>3.4201931163425495E-3</v>
      </c>
      <c r="I370" s="36"/>
    </row>
    <row r="371" spans="1:17" x14ac:dyDescent="0.2">
      <c r="A371" s="1">
        <v>8.8800000000000008</v>
      </c>
      <c r="B371" s="15">
        <v>567.14285710000001</v>
      </c>
      <c r="C371" s="15">
        <v>55.701298700000002</v>
      </c>
      <c r="D371" s="15">
        <v>10.16595324</v>
      </c>
      <c r="E371" s="40">
        <f t="shared" si="43"/>
        <v>226.51402729607989</v>
      </c>
      <c r="F371" s="40">
        <f xml:space="preserve"> E371^2*ABS(H$10/(LN(D371))^2-H$7)*SQRT(1/C371+1/B371)/(SQRT(11*77))</f>
        <v>0.7681502280570337</v>
      </c>
      <c r="G371" s="40">
        <f t="shared" si="44"/>
        <v>3.3911817172054119E-3</v>
      </c>
      <c r="I371" s="36"/>
    </row>
    <row r="372" spans="1:17" x14ac:dyDescent="0.2">
      <c r="A372" s="1">
        <v>8.9039999999999999</v>
      </c>
      <c r="B372" s="15">
        <v>561.92207789999998</v>
      </c>
      <c r="C372" s="15">
        <v>55.220779219999997</v>
      </c>
      <c r="D372" s="15">
        <v>10.170443540000001</v>
      </c>
      <c r="E372" s="40">
        <f t="shared" si="43"/>
        <v>226.44371359353647</v>
      </c>
      <c r="F372" s="40">
        <f t="shared" ref="F372:F380" si="49" xml:space="preserve"> E372^2*ABS(H$10/(LN(D372))^2-H$7)*SQRT(1/C372+1/B372)/(SQRT(11*77))</f>
        <v>0.77161720283292023</v>
      </c>
      <c r="G372" s="40">
        <f t="shared" si="44"/>
        <v>3.4075452596487757E-3</v>
      </c>
      <c r="I372" s="36"/>
    </row>
    <row r="373" spans="1:17" x14ac:dyDescent="0.2">
      <c r="A373" s="1">
        <v>8.9280000000000008</v>
      </c>
      <c r="B373" s="15">
        <v>556.84415579999995</v>
      </c>
      <c r="C373" s="15">
        <v>54.727272730000003</v>
      </c>
      <c r="D373" s="15">
        <v>10.17647539</v>
      </c>
      <c r="E373" s="40">
        <f t="shared" si="43"/>
        <v>226.34929361753132</v>
      </c>
      <c r="F373" s="40">
        <f t="shared" si="49"/>
        <v>0.77524132087414688</v>
      </c>
      <c r="G373" s="40">
        <f t="shared" si="44"/>
        <v>3.4249778671016913E-3</v>
      </c>
      <c r="I373" s="36"/>
    </row>
    <row r="374" spans="1:17" x14ac:dyDescent="0.2">
      <c r="A374" s="1">
        <v>8.952</v>
      </c>
      <c r="B374" s="15">
        <v>551.10389610000004</v>
      </c>
      <c r="C374" s="15">
        <v>54.168831169999997</v>
      </c>
      <c r="D374" s="15">
        <v>10.17732337</v>
      </c>
      <c r="E374" s="40">
        <f t="shared" si="43"/>
        <v>226.33602273726237</v>
      </c>
      <c r="F374" s="40">
        <f t="shared" si="49"/>
        <v>0.77925180168596231</v>
      </c>
      <c r="G374" s="40">
        <f t="shared" si="44"/>
        <v>3.4428978306760348E-3</v>
      </c>
      <c r="I374" s="36"/>
    </row>
    <row r="375" spans="1:17" x14ac:dyDescent="0.2">
      <c r="A375" s="1">
        <v>8.9760000000000009</v>
      </c>
      <c r="B375" s="15">
        <v>546.24675319999994</v>
      </c>
      <c r="C375" s="15">
        <v>53.779220780000003</v>
      </c>
      <c r="D375" s="15">
        <v>10.17498947</v>
      </c>
      <c r="E375" s="40">
        <f t="shared" si="43"/>
        <v>226.37255005865762</v>
      </c>
      <c r="F375" s="40">
        <f t="shared" si="49"/>
        <v>0.78206864632587336</v>
      </c>
      <c r="G375" s="40">
        <f t="shared" si="44"/>
        <v>3.4547856890034759E-3</v>
      </c>
      <c r="I375" s="36"/>
    </row>
    <row r="376" spans="1:17" x14ac:dyDescent="0.2">
      <c r="A376" s="1">
        <v>9</v>
      </c>
      <c r="B376" s="15">
        <v>541.07792210000002</v>
      </c>
      <c r="C376" s="15">
        <v>53.18181818</v>
      </c>
      <c r="D376" s="15">
        <v>10.177465700000001</v>
      </c>
      <c r="E376" s="40">
        <f t="shared" si="43"/>
        <v>226.33379534729883</v>
      </c>
      <c r="F376" s="40">
        <f t="shared" si="49"/>
        <v>0.78645223475040105</v>
      </c>
      <c r="G376" s="40">
        <f t="shared" si="44"/>
        <v>3.4747450487613929E-3</v>
      </c>
      <c r="I376" s="36"/>
    </row>
    <row r="377" spans="1:17" x14ac:dyDescent="0.2">
      <c r="A377" s="1">
        <v>9.0239999999999991</v>
      </c>
      <c r="B377" s="15">
        <v>536.53246750000005</v>
      </c>
      <c r="C377" s="15">
        <v>52.727272730000003</v>
      </c>
      <c r="D377" s="15">
        <v>10.17828933</v>
      </c>
      <c r="E377" s="40">
        <f t="shared" si="43"/>
        <v>226.32090638366853</v>
      </c>
      <c r="F377" s="40">
        <f t="shared" si="49"/>
        <v>0.78985021688523549</v>
      </c>
      <c r="G377" s="40">
        <f t="shared" si="44"/>
        <v>3.4899569355128371E-3</v>
      </c>
      <c r="I377" s="36"/>
    </row>
    <row r="378" spans="1:17" x14ac:dyDescent="0.2">
      <c r="A378" s="1">
        <v>9.048</v>
      </c>
      <c r="B378" s="15">
        <v>531.67532470000003</v>
      </c>
      <c r="C378" s="15">
        <v>52.168831169999997</v>
      </c>
      <c r="D378" s="15">
        <v>10.18043703</v>
      </c>
      <c r="E378" s="40">
        <f t="shared" si="43"/>
        <v>226.28730041222329</v>
      </c>
      <c r="F378" s="40">
        <f t="shared" si="49"/>
        <v>0.79406509409331605</v>
      </c>
      <c r="G378" s="40">
        <f t="shared" si="44"/>
        <v>3.50910145044279E-3</v>
      </c>
      <c r="I378" s="36"/>
    </row>
    <row r="379" spans="1:17" x14ac:dyDescent="0.2">
      <c r="A379" s="1">
        <v>9.0719999999999992</v>
      </c>
      <c r="B379" s="15">
        <v>526.0519481</v>
      </c>
      <c r="C379" s="15">
        <v>51.714285709999999</v>
      </c>
      <c r="D379" s="15">
        <v>10.18227145</v>
      </c>
      <c r="E379" s="40">
        <f t="shared" si="43"/>
        <v>226.25860027987065</v>
      </c>
      <c r="F379" s="40">
        <f t="shared" si="49"/>
        <v>0.79766028152890223</v>
      </c>
      <c r="G379" s="40">
        <f t="shared" si="44"/>
        <v>3.52543629520485E-3</v>
      </c>
      <c r="I379" s="36"/>
    </row>
    <row r="380" spans="1:17" x14ac:dyDescent="0.2">
      <c r="A380" s="1">
        <v>9.0960000000000001</v>
      </c>
      <c r="B380" s="15">
        <v>521</v>
      </c>
      <c r="C380" s="15">
        <v>51.207792210000001</v>
      </c>
      <c r="D380" s="15">
        <v>10.18298152</v>
      </c>
      <c r="E380" s="40">
        <f t="shared" si="43"/>
        <v>226.24749193488094</v>
      </c>
      <c r="F380" s="40">
        <f t="shared" si="49"/>
        <v>0.80160631269603133</v>
      </c>
      <c r="G380" s="40">
        <f t="shared" si="44"/>
        <v>3.5430506028626008E-3</v>
      </c>
      <c r="I380" s="36"/>
    </row>
    <row r="381" spans="1:17" x14ac:dyDescent="0.2">
      <c r="A381" s="1">
        <v>9.1199999999999992</v>
      </c>
      <c r="B381" s="15">
        <v>517.13924050000003</v>
      </c>
      <c r="C381" s="15">
        <v>50.696202530000001</v>
      </c>
      <c r="D381" s="15">
        <v>10.190921619999999</v>
      </c>
      <c r="E381" s="40">
        <f t="shared" si="43"/>
        <v>226.12331290714692</v>
      </c>
      <c r="F381" s="40">
        <f xml:space="preserve"> E381^2*ABS(H$10/(LN(D381))^2-H$7)*SQRT(1/C381+1/B381)/(SQRT(11*79))</f>
        <v>0.79548092896157252</v>
      </c>
      <c r="G381" s="40">
        <f t="shared" si="44"/>
        <v>3.5179076351504767E-3</v>
      </c>
      <c r="I381" s="36"/>
    </row>
    <row r="382" spans="1:17" s="17" customFormat="1" x14ac:dyDescent="0.2">
      <c r="A382" s="20">
        <v>9.1440000000000001</v>
      </c>
      <c r="B382" s="21">
        <v>511.48101270000001</v>
      </c>
      <c r="C382" s="21">
        <v>50.189873419999998</v>
      </c>
      <c r="D382" s="21">
        <v>10.202244520000001</v>
      </c>
      <c r="E382" s="47">
        <f t="shared" si="43"/>
        <v>225.94634359541709</v>
      </c>
      <c r="F382" s="47">
        <f t="shared" ref="F382:F390" si="50" xml:space="preserve"> E382^2*ABS(H$10/(LN(D382))^2-H$7)*SQRT(1/C382+1/B382)/(SQRT(11*79))</f>
        <v>0.79979301417961368</v>
      </c>
      <c r="G382" s="47">
        <f t="shared" si="44"/>
        <v>3.5397475411761258E-3</v>
      </c>
      <c r="H382" s="48"/>
      <c r="I382" s="37"/>
      <c r="J382" s="38"/>
      <c r="K382" s="25"/>
      <c r="L382" s="25"/>
      <c r="M382" s="22"/>
      <c r="N382" s="22"/>
      <c r="P382" s="41"/>
      <c r="Q382" s="18"/>
    </row>
    <row r="383" spans="1:17" x14ac:dyDescent="0.2">
      <c r="A383" s="1">
        <v>9.1679999999999993</v>
      </c>
      <c r="B383" s="15">
        <v>507.26582280000002</v>
      </c>
      <c r="C383" s="15">
        <v>49.734177219999999</v>
      </c>
      <c r="D383" s="15">
        <v>10.21057392</v>
      </c>
      <c r="E383" s="40">
        <f t="shared" si="43"/>
        <v>225.81624755735979</v>
      </c>
      <c r="F383" s="40">
        <f t="shared" si="50"/>
        <v>0.8036174965725098</v>
      </c>
      <c r="G383" s="40">
        <f t="shared" si="44"/>
        <v>3.5587231001541738E-3</v>
      </c>
      <c r="I383" s="36"/>
    </row>
    <row r="384" spans="1:17" x14ac:dyDescent="0.2">
      <c r="A384" s="1">
        <v>9.1920000000000002</v>
      </c>
      <c r="B384" s="15">
        <v>502.78481010000002</v>
      </c>
      <c r="C384" s="15">
        <v>49.316455699999999</v>
      </c>
      <c r="D384" s="15">
        <v>10.216463600000001</v>
      </c>
      <c r="E384" s="40">
        <f t="shared" si="43"/>
        <v>225.72430199237337</v>
      </c>
      <c r="F384" s="40">
        <f t="shared" si="50"/>
        <v>0.80716869142183412</v>
      </c>
      <c r="G384" s="40">
        <f t="shared" si="44"/>
        <v>3.575905138690411E-3</v>
      </c>
      <c r="I384" s="36"/>
    </row>
    <row r="385" spans="1:9" x14ac:dyDescent="0.2">
      <c r="A385" s="1">
        <v>9.2159999999999993</v>
      </c>
      <c r="B385" s="15">
        <v>498.1265823</v>
      </c>
      <c r="C385" s="15">
        <v>48.924050630000004</v>
      </c>
      <c r="D385" s="15">
        <v>10.22824694</v>
      </c>
      <c r="E385" s="40">
        <f t="shared" si="43"/>
        <v>225.54046070268382</v>
      </c>
      <c r="F385" s="40">
        <f t="shared" si="50"/>
        <v>0.8107211336881659</v>
      </c>
      <c r="G385" s="40">
        <f t="shared" si="44"/>
        <v>3.5945707087868812E-3</v>
      </c>
      <c r="I385" s="36"/>
    </row>
    <row r="386" spans="1:9" x14ac:dyDescent="0.2">
      <c r="A386" s="1">
        <v>9.24</v>
      </c>
      <c r="B386" s="15">
        <v>493.68354429999999</v>
      </c>
      <c r="C386" s="15">
        <v>48.189873419999998</v>
      </c>
      <c r="D386" s="15">
        <v>10.240268410000001</v>
      </c>
      <c r="E386" s="40">
        <f t="shared" si="43"/>
        <v>225.35305915212965</v>
      </c>
      <c r="F386" s="40">
        <f t="shared" si="50"/>
        <v>0.81692329800668384</v>
      </c>
      <c r="G386" s="40">
        <f t="shared" si="44"/>
        <v>3.6250819096056799E-3</v>
      </c>
      <c r="I386" s="36"/>
    </row>
    <row r="387" spans="1:9" x14ac:dyDescent="0.2">
      <c r="A387" s="1">
        <v>9.2639999999999993</v>
      </c>
      <c r="B387" s="15">
        <v>488.86075949999997</v>
      </c>
      <c r="C387" s="15">
        <v>47.468354429999998</v>
      </c>
      <c r="D387" s="15">
        <v>10.248893170000001</v>
      </c>
      <c r="E387" s="40">
        <f t="shared" ref="E387:E450" si="51" xml:space="preserve"> (H$4+H$7*LN(D387)+H$10/LN(D387))^-1</f>
        <v>225.21870579165622</v>
      </c>
      <c r="F387" s="40">
        <f t="shared" si="50"/>
        <v>0.82310963140325299</v>
      </c>
      <c r="G387" s="40">
        <f t="shared" si="44"/>
        <v>3.6547125537817879E-3</v>
      </c>
      <c r="I387" s="36"/>
    </row>
    <row r="388" spans="1:9" x14ac:dyDescent="0.2">
      <c r="A388" s="1">
        <v>9.2880000000000003</v>
      </c>
      <c r="B388" s="15">
        <v>484.37974680000002</v>
      </c>
      <c r="C388" s="15">
        <v>47.177215189999998</v>
      </c>
      <c r="D388" s="15">
        <v>10.257521479999999</v>
      </c>
      <c r="E388" s="40">
        <f t="shared" si="51"/>
        <v>225.08437895418672</v>
      </c>
      <c r="F388" s="40">
        <f t="shared" si="50"/>
        <v>0.82594762880109507</v>
      </c>
      <c r="G388" s="40">
        <f t="shared" si="44"/>
        <v>3.6695022224052564E-3</v>
      </c>
      <c r="I388" s="36"/>
    </row>
    <row r="389" spans="1:9" x14ac:dyDescent="0.2">
      <c r="A389" s="1">
        <v>9.3119999999999994</v>
      </c>
      <c r="B389" s="15">
        <v>479.835443</v>
      </c>
      <c r="C389" s="15">
        <v>46.784810129999997</v>
      </c>
      <c r="D389" s="15">
        <v>10.2657694</v>
      </c>
      <c r="E389" s="40">
        <f t="shared" si="51"/>
        <v>224.95605104785875</v>
      </c>
      <c r="F389" s="40">
        <f t="shared" si="50"/>
        <v>0.82962276365063181</v>
      </c>
      <c r="G389" s="40">
        <f t="shared" ref="G389:G452" si="52" xml:space="preserve"> F389/E389</f>
        <v>3.6879326418924911E-3</v>
      </c>
      <c r="I389" s="36"/>
    </row>
    <row r="390" spans="1:9" x14ac:dyDescent="0.2">
      <c r="A390" s="1">
        <v>9.3360000000000003</v>
      </c>
      <c r="B390" s="15">
        <v>475.58227849999997</v>
      </c>
      <c r="C390" s="15">
        <v>46.164556959999999</v>
      </c>
      <c r="D390" s="15">
        <v>10.276417589999999</v>
      </c>
      <c r="E390" s="40">
        <f t="shared" si="51"/>
        <v>224.79048972385664</v>
      </c>
      <c r="F390" s="40">
        <f t="shared" si="50"/>
        <v>0.83524036589444817</v>
      </c>
      <c r="G390" s="40">
        <f t="shared" si="52"/>
        <v>3.7156392466625135E-3</v>
      </c>
      <c r="I390" s="36"/>
    </row>
    <row r="391" spans="1:9" x14ac:dyDescent="0.2">
      <c r="A391" s="1">
        <v>9.36</v>
      </c>
      <c r="B391" s="15">
        <v>472.06172839999999</v>
      </c>
      <c r="C391" s="15">
        <v>45.802469139999999</v>
      </c>
      <c r="D391" s="15">
        <v>10.2880302</v>
      </c>
      <c r="E391" s="40">
        <f t="shared" si="51"/>
        <v>224.61007812102395</v>
      </c>
      <c r="F391" s="40">
        <f xml:space="preserve"> E391^2*ABS(H$10/(LN(D391))^2-H$7)*SQRT(1/C391+1/B391)/(SQRT(11*81))</f>
        <v>0.82834129107019161</v>
      </c>
      <c r="G391" s="40">
        <f t="shared" si="52"/>
        <v>3.687907942509447E-3</v>
      </c>
      <c r="I391" s="36"/>
    </row>
    <row r="392" spans="1:9" x14ac:dyDescent="0.2">
      <c r="A392" s="1">
        <v>9.3840000000000003</v>
      </c>
      <c r="B392" s="15">
        <v>467.37037040000001</v>
      </c>
      <c r="C392" s="15">
        <v>45.395061730000002</v>
      </c>
      <c r="D392" s="15">
        <v>10.294895589999999</v>
      </c>
      <c r="E392" s="40">
        <f t="shared" si="51"/>
        <v>224.50349007462358</v>
      </c>
      <c r="F392" s="40">
        <f t="shared" ref="F392:F400" si="53" xml:space="preserve"> E392^2*ABS(H$10/(LN(D392))^2-H$7)*SQRT(1/C392+1/B392)/(SQRT(11*81))</f>
        <v>0.83222763040870651</v>
      </c>
      <c r="G392" s="40">
        <f t="shared" si="52"/>
        <v>3.7069696784316321E-3</v>
      </c>
      <c r="I392" s="36"/>
    </row>
    <row r="393" spans="1:9" x14ac:dyDescent="0.2">
      <c r="A393" s="1">
        <v>9.4079999999999995</v>
      </c>
      <c r="B393" s="15">
        <v>462.48148149999997</v>
      </c>
      <c r="C393" s="15">
        <v>44.962962959999999</v>
      </c>
      <c r="D393" s="15">
        <v>10.300032740000001</v>
      </c>
      <c r="E393" s="40">
        <f t="shared" si="51"/>
        <v>224.42376861898029</v>
      </c>
      <c r="F393" s="40">
        <f t="shared" si="53"/>
        <v>0.83635498587501977</v>
      </c>
      <c r="G393" s="40">
        <f t="shared" si="52"/>
        <v>3.7266773970584073E-3</v>
      </c>
      <c r="I393" s="36"/>
    </row>
    <row r="394" spans="1:9" x14ac:dyDescent="0.2">
      <c r="A394" s="1">
        <v>9.4320000000000004</v>
      </c>
      <c r="B394" s="15">
        <v>458.2345679</v>
      </c>
      <c r="C394" s="15">
        <v>44.530864200000003</v>
      </c>
      <c r="D394" s="15">
        <v>10.308276129999999</v>
      </c>
      <c r="E394" s="40">
        <f t="shared" si="51"/>
        <v>224.29590539981652</v>
      </c>
      <c r="F394" s="40">
        <f t="shared" si="53"/>
        <v>0.84054977232442463</v>
      </c>
      <c r="G394" s="40">
        <f t="shared" si="52"/>
        <v>3.747503864709927E-3</v>
      </c>
      <c r="I394" s="36"/>
    </row>
    <row r="395" spans="1:9" x14ac:dyDescent="0.2">
      <c r="A395" s="1">
        <v>9.4559999999999995</v>
      </c>
      <c r="B395" s="15">
        <v>453.86419749999999</v>
      </c>
      <c r="C395" s="15">
        <v>44.012345680000003</v>
      </c>
      <c r="D395" s="15">
        <v>10.31885913</v>
      </c>
      <c r="E395" s="40">
        <f t="shared" si="51"/>
        <v>224.13186646799304</v>
      </c>
      <c r="F395" s="40">
        <f t="shared" si="53"/>
        <v>0.84561222349783116</v>
      </c>
      <c r="G395" s="40">
        <f t="shared" si="52"/>
        <v>3.7728335413589574E-3</v>
      </c>
      <c r="I395" s="36"/>
    </row>
    <row r="396" spans="1:9" x14ac:dyDescent="0.2">
      <c r="A396" s="1">
        <v>9.48</v>
      </c>
      <c r="B396" s="15">
        <v>449.66666670000001</v>
      </c>
      <c r="C396" s="15">
        <v>43.617283950000001</v>
      </c>
      <c r="D396" s="15">
        <v>10.3265504</v>
      </c>
      <c r="E396" s="40">
        <f t="shared" si="51"/>
        <v>224.01273086456357</v>
      </c>
      <c r="F396" s="40">
        <f t="shared" si="53"/>
        <v>0.84958969607402179</v>
      </c>
      <c r="G396" s="40">
        <f t="shared" si="52"/>
        <v>3.7925955939873677E-3</v>
      </c>
      <c r="I396" s="36"/>
    </row>
    <row r="397" spans="1:9" x14ac:dyDescent="0.2">
      <c r="A397" s="1">
        <v>9.5039999999999996</v>
      </c>
      <c r="B397" s="15">
        <v>445.037037</v>
      </c>
      <c r="C397" s="15">
        <v>43.123456789999999</v>
      </c>
      <c r="D397" s="15">
        <v>10.33489279</v>
      </c>
      <c r="E397" s="40">
        <f t="shared" si="51"/>
        <v>223.88358695742352</v>
      </c>
      <c r="F397" s="40">
        <f t="shared" si="53"/>
        <v>0.85455730014623332</v>
      </c>
      <c r="G397" s="40">
        <f t="shared" si="52"/>
        <v>3.8169716313717385E-3</v>
      </c>
      <c r="I397" s="36"/>
    </row>
    <row r="398" spans="1:9" x14ac:dyDescent="0.2">
      <c r="A398" s="1">
        <v>9.5280000000000005</v>
      </c>
      <c r="B398" s="15">
        <v>440.92592589999998</v>
      </c>
      <c r="C398" s="15">
        <v>42.58024691</v>
      </c>
      <c r="D398" s="15">
        <v>10.3454958</v>
      </c>
      <c r="E398" s="40">
        <f t="shared" si="51"/>
        <v>223.71956445287239</v>
      </c>
      <c r="F398" s="40">
        <f t="shared" si="53"/>
        <v>0.8600566413012134</v>
      </c>
      <c r="G398" s="40">
        <f t="shared" si="52"/>
        <v>3.8443514915852991E-3</v>
      </c>
      <c r="I398" s="36"/>
    </row>
    <row r="399" spans="1:9" x14ac:dyDescent="0.2">
      <c r="A399" s="1">
        <v>9.5519999999999996</v>
      </c>
      <c r="B399" s="15">
        <v>436.95061729999998</v>
      </c>
      <c r="C399" s="15">
        <v>42.185185189999999</v>
      </c>
      <c r="D399" s="15">
        <v>10.359461789999999</v>
      </c>
      <c r="E399" s="40">
        <f t="shared" si="51"/>
        <v>223.50371939386179</v>
      </c>
      <c r="F399" s="40">
        <f t="shared" si="53"/>
        <v>0.86431296234357635</v>
      </c>
      <c r="G399" s="40">
        <f t="shared" si="52"/>
        <v>3.8671077362272903E-3</v>
      </c>
      <c r="I399" s="36"/>
    </row>
    <row r="400" spans="1:9" x14ac:dyDescent="0.2">
      <c r="A400" s="1">
        <v>9.5760000000000005</v>
      </c>
      <c r="B400" s="15">
        <v>433.34567900000002</v>
      </c>
      <c r="C400" s="15">
        <v>41.777777780000001</v>
      </c>
      <c r="D400" s="15">
        <v>10.37532801</v>
      </c>
      <c r="E400" s="40">
        <f t="shared" si="51"/>
        <v>223.25878538567693</v>
      </c>
      <c r="F400" s="40">
        <f t="shared" si="53"/>
        <v>0.86873449540743386</v>
      </c>
      <c r="G400" s="40">
        <f t="shared" si="52"/>
        <v>3.8911548045319033E-3</v>
      </c>
      <c r="I400" s="36"/>
    </row>
    <row r="401" spans="1:9" x14ac:dyDescent="0.2">
      <c r="A401" s="1">
        <v>9.6</v>
      </c>
      <c r="B401" s="15">
        <v>429.97590359999998</v>
      </c>
      <c r="C401" s="15">
        <v>41.397590360000002</v>
      </c>
      <c r="D401" s="15">
        <v>10.39074716</v>
      </c>
      <c r="E401" s="40">
        <f t="shared" si="51"/>
        <v>223.02103998779489</v>
      </c>
      <c r="F401" s="40">
        <f xml:space="preserve"> E401^2*ABS(H$10/(LN(D401))^2-H$7)*SQRT(1/C401+1/B401)/(SQRT(11*83))</f>
        <v>0.86233518783619656</v>
      </c>
      <c r="G401" s="40">
        <f t="shared" si="52"/>
        <v>3.8666091229930099E-3</v>
      </c>
      <c r="I401" s="36"/>
    </row>
    <row r="402" spans="1:9" x14ac:dyDescent="0.2">
      <c r="A402" s="1">
        <v>9.6240000000000006</v>
      </c>
      <c r="B402" s="15">
        <v>425.95180720000002</v>
      </c>
      <c r="C402" s="15">
        <v>40.963855420000002</v>
      </c>
      <c r="D402" s="15">
        <v>10.411079109999999</v>
      </c>
      <c r="E402" s="40">
        <f t="shared" si="51"/>
        <v>222.70798147391642</v>
      </c>
      <c r="F402" s="40">
        <f t="shared" ref="F402:F410" si="54" xml:space="preserve"> E402^2*ABS(H$10/(LN(D402))^2-H$7)*SQRT(1/C402+1/B402)/(SQRT(11*83))</f>
        <v>0.86715882382176646</v>
      </c>
      <c r="G402" s="40">
        <f t="shared" si="52"/>
        <v>3.8937033961817312E-3</v>
      </c>
      <c r="I402" s="36"/>
    </row>
    <row r="403" spans="1:9" x14ac:dyDescent="0.2">
      <c r="A403" s="1">
        <v>9.6479999999999997</v>
      </c>
      <c r="B403" s="15">
        <v>421.7590361</v>
      </c>
      <c r="C403" s="15">
        <v>40.506024099999998</v>
      </c>
      <c r="D403" s="15">
        <v>10.42980468</v>
      </c>
      <c r="E403" s="40">
        <f t="shared" si="51"/>
        <v>222.42010051087246</v>
      </c>
      <c r="F403" s="40">
        <f t="shared" si="54"/>
        <v>0.8722663605577935</v>
      </c>
      <c r="G403" s="40">
        <f t="shared" si="52"/>
        <v>3.9217065299147948E-3</v>
      </c>
      <c r="I403" s="36"/>
    </row>
    <row r="404" spans="1:9" x14ac:dyDescent="0.2">
      <c r="A404" s="1">
        <v>9.6720000000000006</v>
      </c>
      <c r="B404" s="15">
        <v>417.57831329999999</v>
      </c>
      <c r="C404" s="15">
        <v>40</v>
      </c>
      <c r="D404" s="15">
        <v>10.444607899999999</v>
      </c>
      <c r="E404" s="40">
        <f t="shared" si="51"/>
        <v>222.19282431052292</v>
      </c>
      <c r="F404" s="40">
        <f t="shared" si="54"/>
        <v>0.87787046861633555</v>
      </c>
      <c r="G404" s="40">
        <f t="shared" si="52"/>
        <v>3.9509397809781568E-3</v>
      </c>
      <c r="I404" s="36"/>
    </row>
    <row r="405" spans="1:9" x14ac:dyDescent="0.2">
      <c r="A405" s="1">
        <v>9.6959999999999997</v>
      </c>
      <c r="B405" s="15">
        <v>413.67469879999999</v>
      </c>
      <c r="C405" s="15">
        <v>39.530120480000001</v>
      </c>
      <c r="D405" s="15">
        <v>10.45891353</v>
      </c>
      <c r="E405" s="40">
        <f t="shared" si="51"/>
        <v>221.97344462412656</v>
      </c>
      <c r="F405" s="40">
        <f t="shared" si="54"/>
        <v>0.88316749494353874</v>
      </c>
      <c r="G405" s="40">
        <f t="shared" si="52"/>
        <v>3.9787078875089289E-3</v>
      </c>
      <c r="I405" s="36"/>
    </row>
    <row r="406" spans="1:9" x14ac:dyDescent="0.2">
      <c r="A406" s="1">
        <v>9.7200000000000006</v>
      </c>
      <c r="B406" s="15">
        <v>409.67469879999999</v>
      </c>
      <c r="C406" s="15">
        <v>39.084337349999998</v>
      </c>
      <c r="D406" s="15">
        <v>10.47235178</v>
      </c>
      <c r="E406" s="40">
        <f t="shared" si="51"/>
        <v>221.76759802317531</v>
      </c>
      <c r="F406" s="40">
        <f t="shared" si="54"/>
        <v>0.88829585775537701</v>
      </c>
      <c r="G406" s="40">
        <f t="shared" si="52"/>
        <v>4.0055259004182732E-3</v>
      </c>
      <c r="I406" s="36"/>
    </row>
    <row r="407" spans="1:9" x14ac:dyDescent="0.2">
      <c r="A407" s="1">
        <v>9.7439999999999998</v>
      </c>
      <c r="B407" s="15">
        <v>405.45783130000001</v>
      </c>
      <c r="C407" s="15">
        <v>38.493975900000002</v>
      </c>
      <c r="D407" s="15">
        <v>10.4842257</v>
      </c>
      <c r="E407" s="40">
        <f t="shared" si="51"/>
        <v>221.58590168717163</v>
      </c>
      <c r="F407" s="40">
        <f t="shared" si="54"/>
        <v>0.89503520057534136</v>
      </c>
      <c r="G407" s="40">
        <f t="shared" si="52"/>
        <v>4.0392244892859894E-3</v>
      </c>
      <c r="I407" s="36"/>
    </row>
    <row r="408" spans="1:9" x14ac:dyDescent="0.2">
      <c r="A408" s="1">
        <v>9.7680000000000007</v>
      </c>
      <c r="B408" s="15">
        <v>401.63855419999999</v>
      </c>
      <c r="C408" s="15">
        <v>38.156626510000002</v>
      </c>
      <c r="D408" s="15">
        <v>10.493418459999999</v>
      </c>
      <c r="E408" s="40">
        <f t="shared" si="51"/>
        <v>221.44535456250676</v>
      </c>
      <c r="F408" s="40">
        <f t="shared" si="54"/>
        <v>0.89911550247163785</v>
      </c>
      <c r="G408" s="40">
        <f t="shared" si="52"/>
        <v>4.0602138809728208E-3</v>
      </c>
      <c r="I408" s="36"/>
    </row>
    <row r="409" spans="1:9" x14ac:dyDescent="0.2">
      <c r="A409" s="1">
        <v>9.7919999999999998</v>
      </c>
      <c r="B409" s="15">
        <v>397.53012050000001</v>
      </c>
      <c r="C409" s="15">
        <v>37.795180719999998</v>
      </c>
      <c r="D409" s="15">
        <v>10.50355982</v>
      </c>
      <c r="E409" s="40">
        <f t="shared" si="51"/>
        <v>221.29042823767861</v>
      </c>
      <c r="F409" s="40">
        <f t="shared" si="54"/>
        <v>0.90354793211495976</v>
      </c>
      <c r="G409" s="40">
        <f t="shared" si="52"/>
        <v>4.0830863734625591E-3</v>
      </c>
      <c r="I409" s="36"/>
    </row>
    <row r="410" spans="1:9" x14ac:dyDescent="0.2">
      <c r="A410" s="1">
        <v>9.8160000000000007</v>
      </c>
      <c r="B410" s="15">
        <v>393.87951809999998</v>
      </c>
      <c r="C410" s="15">
        <v>37.457831329999998</v>
      </c>
      <c r="D410" s="15">
        <v>10.51039308</v>
      </c>
      <c r="E410" s="40">
        <f t="shared" si="51"/>
        <v>221.18611225384439</v>
      </c>
      <c r="F410" s="40">
        <f t="shared" si="54"/>
        <v>0.90769178187707156</v>
      </c>
      <c r="G410" s="40">
        <f t="shared" si="52"/>
        <v>4.1037467164093851E-3</v>
      </c>
      <c r="I410" s="36"/>
    </row>
    <row r="411" spans="1:9" x14ac:dyDescent="0.2">
      <c r="A411" s="1">
        <v>9.84</v>
      </c>
      <c r="B411" s="15">
        <v>390.24705879999999</v>
      </c>
      <c r="C411" s="15">
        <v>37.094117650000001</v>
      </c>
      <c r="D411" s="15">
        <v>10.51614457</v>
      </c>
      <c r="E411" s="40">
        <f t="shared" si="51"/>
        <v>221.09835653418358</v>
      </c>
      <c r="F411" s="40">
        <f xml:space="preserve"> E411^2*ABS(H$10/(LN(D411))^2-H$7)*SQRT(1/C411+1/B411)/(SQRT(11*85))</f>
        <v>0.90137699477165623</v>
      </c>
      <c r="G411" s="40">
        <f t="shared" si="52"/>
        <v>4.0768145403753649E-3</v>
      </c>
      <c r="I411" s="36"/>
    </row>
    <row r="412" spans="1:9" x14ac:dyDescent="0.2">
      <c r="A412" s="1">
        <v>9.8640000000000008</v>
      </c>
      <c r="B412" s="15">
        <v>386.9058824</v>
      </c>
      <c r="C412" s="15">
        <v>36.788235290000003</v>
      </c>
      <c r="D412" s="15">
        <v>10.524615389999999</v>
      </c>
      <c r="E412" s="40">
        <f t="shared" si="51"/>
        <v>220.96918640964967</v>
      </c>
      <c r="F412" s="40">
        <f t="shared" ref="F412:F420" si="55" xml:space="preserve"> E412^2*ABS(H$10/(LN(D412))^2-H$7)*SQRT(1/C412+1/B412)/(SQRT(11*85))</f>
        <v>0.90521514078285181</v>
      </c>
      <c r="G412" s="40">
        <f t="shared" si="52"/>
        <v>4.0965672883670505E-3</v>
      </c>
      <c r="I412" s="36"/>
    </row>
    <row r="413" spans="1:9" x14ac:dyDescent="0.2">
      <c r="A413" s="1">
        <v>9.8879999999999999</v>
      </c>
      <c r="B413" s="15">
        <v>383.41176469999999</v>
      </c>
      <c r="C413" s="15">
        <v>36.517647060000002</v>
      </c>
      <c r="D413" s="15">
        <v>10.530871940000001</v>
      </c>
      <c r="E413" s="40">
        <f t="shared" si="51"/>
        <v>220.87384030133794</v>
      </c>
      <c r="F413" s="40">
        <f t="shared" si="55"/>
        <v>0.90869099785881724</v>
      </c>
      <c r="G413" s="40">
        <f t="shared" si="52"/>
        <v>4.1140725249268597E-3</v>
      </c>
      <c r="I413" s="36"/>
    </row>
    <row r="414" spans="1:9" x14ac:dyDescent="0.2">
      <c r="A414" s="1">
        <v>9.9120000000000008</v>
      </c>
      <c r="B414" s="15">
        <v>379.6</v>
      </c>
      <c r="C414" s="15">
        <v>36.070588239999999</v>
      </c>
      <c r="D414" s="15">
        <v>10.539663640000001</v>
      </c>
      <c r="E414" s="40">
        <f t="shared" si="51"/>
        <v>220.73994498356598</v>
      </c>
      <c r="F414" s="40">
        <f t="shared" si="55"/>
        <v>0.91429641338185197</v>
      </c>
      <c r="G414" s="40">
        <f t="shared" si="52"/>
        <v>4.1419617706705556E-3</v>
      </c>
      <c r="I414" s="36"/>
    </row>
    <row r="415" spans="1:9" x14ac:dyDescent="0.2">
      <c r="A415" s="1">
        <v>9.9359999999999999</v>
      </c>
      <c r="B415" s="15">
        <v>376.42352940000001</v>
      </c>
      <c r="C415" s="15">
        <v>35.799999999999997</v>
      </c>
      <c r="D415" s="15">
        <v>10.554672289999999</v>
      </c>
      <c r="E415" s="40">
        <f t="shared" si="51"/>
        <v>220.51159752182775</v>
      </c>
      <c r="F415" s="40">
        <f t="shared" si="55"/>
        <v>0.9179154311773251</v>
      </c>
      <c r="G415" s="40">
        <f t="shared" si="52"/>
        <v>4.1626628326723886E-3</v>
      </c>
      <c r="I415" s="36"/>
    </row>
    <row r="416" spans="1:9" x14ac:dyDescent="0.2">
      <c r="A416" s="1">
        <v>9.9600000000000009</v>
      </c>
      <c r="B416" s="15">
        <v>372.94117649999998</v>
      </c>
      <c r="C416" s="15">
        <v>35.42352941</v>
      </c>
      <c r="D416" s="15">
        <v>10.574013150000001</v>
      </c>
      <c r="E416" s="40">
        <f t="shared" si="51"/>
        <v>220.21776917676246</v>
      </c>
      <c r="F416" s="40">
        <f t="shared" si="55"/>
        <v>0.92288887570969658</v>
      </c>
      <c r="G416" s="40">
        <f t="shared" si="52"/>
        <v>4.1908011290810974E-3</v>
      </c>
      <c r="I416" s="36"/>
    </row>
    <row r="417" spans="1:9" x14ac:dyDescent="0.2">
      <c r="A417" s="1">
        <v>9.984</v>
      </c>
      <c r="B417" s="15">
        <v>369.12941180000001</v>
      </c>
      <c r="C417" s="15">
        <v>34.905882349999999</v>
      </c>
      <c r="D417" s="15">
        <v>10.594165029999999</v>
      </c>
      <c r="E417" s="40">
        <f t="shared" si="51"/>
        <v>219.91213989346696</v>
      </c>
      <c r="F417" s="40">
        <f t="shared" si="55"/>
        <v>0.92967694214634944</v>
      </c>
      <c r="G417" s="40">
        <f t="shared" si="52"/>
        <v>4.2274925913445118E-3</v>
      </c>
      <c r="I417" s="36"/>
    </row>
    <row r="418" spans="1:9" x14ac:dyDescent="0.2">
      <c r="A418" s="1">
        <v>10.007999999999999</v>
      </c>
      <c r="B418" s="15">
        <v>365.57647059999999</v>
      </c>
      <c r="C418" s="15">
        <v>34.482352939999998</v>
      </c>
      <c r="D418" s="15">
        <v>10.61214504</v>
      </c>
      <c r="E418" s="40">
        <f t="shared" si="51"/>
        <v>219.63990129108637</v>
      </c>
      <c r="F418" s="40">
        <f t="shared" si="55"/>
        <v>0.93538443006533178</v>
      </c>
      <c r="G418" s="40">
        <f t="shared" si="52"/>
        <v>4.2587181316644145E-3</v>
      </c>
      <c r="I418" s="36"/>
    </row>
    <row r="419" spans="1:9" x14ac:dyDescent="0.2">
      <c r="A419" s="1">
        <v>10.032</v>
      </c>
      <c r="B419" s="15">
        <v>362.42352940000001</v>
      </c>
      <c r="C419" s="15">
        <v>34.117647060000003</v>
      </c>
      <c r="D419" s="15">
        <v>10.63100182</v>
      </c>
      <c r="E419" s="40">
        <f t="shared" si="51"/>
        <v>219.35484804641598</v>
      </c>
      <c r="F419" s="40">
        <f t="shared" si="55"/>
        <v>0.94039905282954239</v>
      </c>
      <c r="G419" s="40">
        <f t="shared" si="52"/>
        <v>4.287113146596841E-3</v>
      </c>
      <c r="I419" s="36"/>
    </row>
    <row r="420" spans="1:9" x14ac:dyDescent="0.2">
      <c r="A420" s="1">
        <v>10.055999999999999</v>
      </c>
      <c r="B420" s="15">
        <v>359.3294118</v>
      </c>
      <c r="C420" s="15">
        <v>33.635294119999998</v>
      </c>
      <c r="D420" s="15">
        <v>10.648704329999999</v>
      </c>
      <c r="E420" s="40">
        <f t="shared" si="51"/>
        <v>219.08767570875898</v>
      </c>
      <c r="F420" s="40">
        <f t="shared" si="55"/>
        <v>0.94697532202696266</v>
      </c>
      <c r="G420" s="40">
        <f t="shared" si="52"/>
        <v>4.3223577910690451E-3</v>
      </c>
      <c r="I420" s="36"/>
    </row>
    <row r="421" spans="1:9" x14ac:dyDescent="0.2">
      <c r="A421" s="1">
        <v>10.08</v>
      </c>
      <c r="B421" s="15">
        <v>356.36781610000003</v>
      </c>
      <c r="C421" s="15">
        <v>33.218390800000002</v>
      </c>
      <c r="D421" s="15">
        <v>10.665084459999999</v>
      </c>
      <c r="E421" s="40">
        <f t="shared" si="51"/>
        <v>218.8408362542599</v>
      </c>
      <c r="F421" s="40">
        <f xml:space="preserve"> E421^2*ABS(H$10/(LN(D421))^2-H$7)*SQRT(1/C421+1/B421)/(SQRT(11*87))</f>
        <v>0.94178180851513915</v>
      </c>
      <c r="G421" s="40">
        <f t="shared" si="52"/>
        <v>4.3035012323793687E-3</v>
      </c>
      <c r="I421" s="36"/>
    </row>
    <row r="422" spans="1:9" x14ac:dyDescent="0.2">
      <c r="A422" s="1">
        <v>10.103999999999999</v>
      </c>
      <c r="B422" s="15">
        <v>352.88505750000002</v>
      </c>
      <c r="C422" s="15">
        <v>32.850574709999997</v>
      </c>
      <c r="D422" s="15">
        <v>10.67825856</v>
      </c>
      <c r="E422" s="40">
        <f t="shared" si="51"/>
        <v>218.64257289368771</v>
      </c>
      <c r="F422" s="40">
        <f t="shared" ref="F422:F430" si="56" xml:space="preserve"> E422^2*ABS(H$10/(LN(D422))^2-H$7)*SQRT(1/C422+1/B422)/(SQRT(11*87))</f>
        <v>0.94703273696117984</v>
      </c>
      <c r="G422" s="40">
        <f t="shared" si="52"/>
        <v>4.3314196518427495E-3</v>
      </c>
      <c r="I422" s="36"/>
    </row>
    <row r="423" spans="1:9" x14ac:dyDescent="0.2">
      <c r="A423" s="1">
        <v>10.128</v>
      </c>
      <c r="B423" s="15">
        <v>349.89655169999997</v>
      </c>
      <c r="C423" s="15">
        <v>32.655172409999999</v>
      </c>
      <c r="D423" s="15">
        <v>10.69330173</v>
      </c>
      <c r="E423" s="40">
        <f t="shared" si="51"/>
        <v>218.41646916650532</v>
      </c>
      <c r="F423" s="40">
        <f t="shared" si="56"/>
        <v>0.95000824018289642</v>
      </c>
      <c r="G423" s="40">
        <f t="shared" si="52"/>
        <v>4.3495265893098798E-3</v>
      </c>
      <c r="I423" s="36"/>
    </row>
    <row r="424" spans="1:9" x14ac:dyDescent="0.2">
      <c r="A424" s="1">
        <v>10.151999999999999</v>
      </c>
      <c r="B424" s="15">
        <v>346.67816090000002</v>
      </c>
      <c r="C424" s="15">
        <v>32.379310340000004</v>
      </c>
      <c r="D424" s="15">
        <v>10.70693228</v>
      </c>
      <c r="E424" s="40">
        <f t="shared" si="51"/>
        <v>218.21186412018542</v>
      </c>
      <c r="F424" s="40">
        <f t="shared" si="56"/>
        <v>0.9541083160719408</v>
      </c>
      <c r="G424" s="40">
        <f t="shared" si="52"/>
        <v>4.3723943238321945E-3</v>
      </c>
      <c r="I424" s="36"/>
    </row>
    <row r="425" spans="1:9" x14ac:dyDescent="0.2">
      <c r="A425" s="1">
        <v>10.176</v>
      </c>
      <c r="B425" s="15">
        <v>343.60919539999998</v>
      </c>
      <c r="C425" s="15">
        <v>32.05747126</v>
      </c>
      <c r="D425" s="15">
        <v>10.72374975</v>
      </c>
      <c r="E425" s="40">
        <f t="shared" si="51"/>
        <v>217.95977185967729</v>
      </c>
      <c r="F425" s="40">
        <f t="shared" si="56"/>
        <v>0.95886787841325904</v>
      </c>
      <c r="G425" s="40">
        <f t="shared" si="52"/>
        <v>4.3992883192710405E-3</v>
      </c>
      <c r="I425" s="36"/>
    </row>
    <row r="426" spans="1:9" x14ac:dyDescent="0.2">
      <c r="A426" s="1">
        <v>10.199999999999999</v>
      </c>
      <c r="B426" s="15">
        <v>340.75862069999999</v>
      </c>
      <c r="C426" s="15">
        <v>31.862068969999999</v>
      </c>
      <c r="D426" s="15">
        <v>10.73835161</v>
      </c>
      <c r="E426" s="40">
        <f t="shared" si="51"/>
        <v>217.74120724936927</v>
      </c>
      <c r="F426" s="40">
        <f t="shared" si="56"/>
        <v>0.96190827670130929</v>
      </c>
      <c r="G426" s="40">
        <f t="shared" si="52"/>
        <v>4.4176676011522193E-3</v>
      </c>
      <c r="I426" s="36"/>
    </row>
    <row r="427" spans="1:9" x14ac:dyDescent="0.2">
      <c r="A427" s="1">
        <v>10.224</v>
      </c>
      <c r="B427" s="15">
        <v>336.87356319999998</v>
      </c>
      <c r="C427" s="15">
        <v>31.563218389999999</v>
      </c>
      <c r="D427" s="15">
        <v>10.746806980000001</v>
      </c>
      <c r="E427" s="40">
        <f t="shared" si="51"/>
        <v>217.61477974326382</v>
      </c>
      <c r="F427" s="40">
        <f t="shared" si="56"/>
        <v>0.96653953800819092</v>
      </c>
      <c r="G427" s="40">
        <f t="shared" si="52"/>
        <v>4.4415160548768274E-3</v>
      </c>
      <c r="I427" s="36"/>
    </row>
    <row r="428" spans="1:9" x14ac:dyDescent="0.2">
      <c r="A428" s="1">
        <v>10.247999999999999</v>
      </c>
      <c r="B428" s="15">
        <v>333.4482759</v>
      </c>
      <c r="C428" s="15">
        <v>31.045977010000001</v>
      </c>
      <c r="D428" s="15">
        <v>10.75791029</v>
      </c>
      <c r="E428" s="40">
        <f t="shared" si="51"/>
        <v>217.44890998946605</v>
      </c>
      <c r="F428" s="40">
        <f t="shared" si="56"/>
        <v>0.97429559691925116</v>
      </c>
      <c r="G428" s="40">
        <f t="shared" si="52"/>
        <v>4.4805724570725573E-3</v>
      </c>
      <c r="I428" s="36"/>
    </row>
    <row r="429" spans="1:9" x14ac:dyDescent="0.2">
      <c r="A429" s="1">
        <v>10.272</v>
      </c>
      <c r="B429" s="15">
        <v>330.09195399999999</v>
      </c>
      <c r="C429" s="15">
        <v>30.701149430000001</v>
      </c>
      <c r="D429" s="15">
        <v>10.777318259999999</v>
      </c>
      <c r="E429" s="40">
        <f t="shared" si="51"/>
        <v>217.15939115347558</v>
      </c>
      <c r="F429" s="40">
        <f t="shared" si="56"/>
        <v>0.97969536878431385</v>
      </c>
      <c r="G429" s="40">
        <f t="shared" si="52"/>
        <v>4.5114114732985339E-3</v>
      </c>
      <c r="I429" s="36"/>
    </row>
    <row r="430" spans="1:9" x14ac:dyDescent="0.2">
      <c r="A430" s="1">
        <v>10.295999999999999</v>
      </c>
      <c r="B430" s="15">
        <v>326.96551720000002</v>
      </c>
      <c r="C430" s="15">
        <v>30.252873560000001</v>
      </c>
      <c r="D430" s="15">
        <v>10.798389009999999</v>
      </c>
      <c r="E430" s="40">
        <f t="shared" si="51"/>
        <v>216.84566450056934</v>
      </c>
      <c r="F430" s="40">
        <f t="shared" si="56"/>
        <v>0.98667746029073011</v>
      </c>
      <c r="G430" s="40">
        <f t="shared" si="52"/>
        <v>4.5501369029591066E-3</v>
      </c>
      <c r="I430" s="36"/>
    </row>
    <row r="431" spans="1:9" x14ac:dyDescent="0.2">
      <c r="A431" s="1">
        <v>10.32</v>
      </c>
      <c r="B431" s="15">
        <v>324.33707870000001</v>
      </c>
      <c r="C431" s="15">
        <v>29.910112359999999</v>
      </c>
      <c r="D431" s="15">
        <v>10.82510562</v>
      </c>
      <c r="E431" s="40">
        <f t="shared" si="51"/>
        <v>216.44877424062111</v>
      </c>
      <c r="F431" s="40">
        <f xml:space="preserve"> E431^2*ABS(H$10/(LN(D431))^2-H$7)*SQRT(1/C431+1/B431)/(SQRT(11*89))</f>
        <v>0.98089670143077845</v>
      </c>
      <c r="G431" s="40">
        <f t="shared" si="52"/>
        <v>4.5317729558511533E-3</v>
      </c>
      <c r="I431" s="36"/>
    </row>
    <row r="432" spans="1:9" x14ac:dyDescent="0.2">
      <c r="A432" s="1">
        <v>10.343999999999999</v>
      </c>
      <c r="B432" s="15">
        <v>321.34831459999998</v>
      </c>
      <c r="C432" s="15">
        <v>29.696629210000001</v>
      </c>
      <c r="D432" s="15">
        <v>10.850942910000001</v>
      </c>
      <c r="E432" s="40">
        <f t="shared" si="51"/>
        <v>216.06590881206941</v>
      </c>
      <c r="F432" s="40">
        <f t="shared" ref="F432:F440" si="57" xml:space="preserve"> E432^2*ABS(H$10/(LN(D432))^2-H$7)*SQRT(1/C432+1/B432)/(SQRT(11*89))</f>
        <v>0.98440965326157059</v>
      </c>
      <c r="G432" s="40">
        <f t="shared" si="52"/>
        <v>4.5560618918266925E-3</v>
      </c>
      <c r="I432" s="36"/>
    </row>
    <row r="433" spans="1:9" x14ac:dyDescent="0.2">
      <c r="A433" s="1">
        <v>10.368</v>
      </c>
      <c r="B433" s="15">
        <v>318.35955059999998</v>
      </c>
      <c r="C433" s="15">
        <v>29.303370789999999</v>
      </c>
      <c r="D433" s="15">
        <v>10.88383513</v>
      </c>
      <c r="E433" s="40">
        <f t="shared" si="51"/>
        <v>215.57987956599294</v>
      </c>
      <c r="F433" s="40">
        <f t="shared" si="57"/>
        <v>0.99066683348173712</v>
      </c>
      <c r="G433" s="40">
        <f t="shared" si="52"/>
        <v>4.5953585069077648E-3</v>
      </c>
      <c r="I433" s="36"/>
    </row>
    <row r="434" spans="1:9" x14ac:dyDescent="0.2">
      <c r="A434" s="1">
        <v>10.391999999999999</v>
      </c>
      <c r="B434" s="15">
        <v>315.44943819999997</v>
      </c>
      <c r="C434" s="15">
        <v>28.865168539999999</v>
      </c>
      <c r="D434" s="15">
        <v>10.906008630000001</v>
      </c>
      <c r="E434" s="40">
        <f t="shared" si="51"/>
        <v>215.25311153085573</v>
      </c>
      <c r="F434" s="40">
        <f t="shared" si="57"/>
        <v>0.99777831324965915</v>
      </c>
      <c r="G434" s="40">
        <f t="shared" si="52"/>
        <v>4.6353723119427767E-3</v>
      </c>
      <c r="I434" s="36"/>
    </row>
    <row r="435" spans="1:9" x14ac:dyDescent="0.2">
      <c r="A435" s="1">
        <v>10.416</v>
      </c>
      <c r="B435" s="15">
        <v>312.0561798</v>
      </c>
      <c r="C435" s="15">
        <v>28.52808989</v>
      </c>
      <c r="D435" s="15">
        <v>10.930237440000001</v>
      </c>
      <c r="E435" s="40">
        <f t="shared" si="51"/>
        <v>214.89686696867017</v>
      </c>
      <c r="F435" s="40">
        <f t="shared" si="57"/>
        <v>1.0034478773057447</v>
      </c>
      <c r="G435" s="40">
        <f t="shared" si="52"/>
        <v>4.6694393057486383E-3</v>
      </c>
      <c r="I435" s="36"/>
    </row>
    <row r="436" spans="1:9" x14ac:dyDescent="0.2">
      <c r="A436" s="1">
        <v>10.44</v>
      </c>
      <c r="B436" s="15">
        <v>308.84269660000001</v>
      </c>
      <c r="C436" s="15">
        <v>28.04494382</v>
      </c>
      <c r="D436" s="15">
        <v>10.951935150000001</v>
      </c>
      <c r="E436" s="40">
        <f t="shared" si="51"/>
        <v>214.57856160402775</v>
      </c>
      <c r="F436" s="40">
        <f t="shared" si="57"/>
        <v>1.01159807086366</v>
      </c>
      <c r="G436" s="40">
        <f t="shared" si="52"/>
        <v>4.7143482708697209E-3</v>
      </c>
      <c r="I436" s="36"/>
    </row>
    <row r="437" spans="1:9" x14ac:dyDescent="0.2">
      <c r="A437" s="1">
        <v>10.464</v>
      </c>
      <c r="B437" s="15">
        <v>305.68539329999999</v>
      </c>
      <c r="C437" s="15">
        <v>27.842696629999999</v>
      </c>
      <c r="D437" s="15">
        <v>10.971691509999999</v>
      </c>
      <c r="E437" s="40">
        <f t="shared" si="51"/>
        <v>214.28933323048574</v>
      </c>
      <c r="F437" s="40">
        <f t="shared" si="57"/>
        <v>1.0152208013700366</v>
      </c>
      <c r="G437" s="40">
        <f t="shared" si="52"/>
        <v>4.737617062245853E-3</v>
      </c>
      <c r="I437" s="36"/>
    </row>
    <row r="438" spans="1:9" x14ac:dyDescent="0.2">
      <c r="A438" s="1">
        <v>10.488</v>
      </c>
      <c r="B438" s="15">
        <v>302.89887640000001</v>
      </c>
      <c r="C438" s="15">
        <v>27.449438199999999</v>
      </c>
      <c r="D438" s="15">
        <v>10.99031724</v>
      </c>
      <c r="E438" s="40">
        <f t="shared" si="51"/>
        <v>214.01718057781693</v>
      </c>
      <c r="F438" s="40">
        <f t="shared" si="57"/>
        <v>1.0220731742625606</v>
      </c>
      <c r="G438" s="40">
        <f t="shared" si="52"/>
        <v>4.7756594657639342E-3</v>
      </c>
      <c r="I438" s="36"/>
    </row>
    <row r="439" spans="1:9" x14ac:dyDescent="0.2">
      <c r="A439" s="1">
        <v>10.512</v>
      </c>
      <c r="B439" s="15">
        <v>300.15730339999999</v>
      </c>
      <c r="C439" s="15">
        <v>27.325842699999999</v>
      </c>
      <c r="D439" s="15">
        <v>11.00365463</v>
      </c>
      <c r="E439" s="40">
        <f t="shared" si="51"/>
        <v>213.82261256002917</v>
      </c>
      <c r="F439" s="40">
        <f t="shared" si="57"/>
        <v>1.0244410882036568</v>
      </c>
      <c r="G439" s="40">
        <f t="shared" si="52"/>
        <v>4.7910792779975609E-3</v>
      </c>
      <c r="I439" s="36"/>
    </row>
    <row r="440" spans="1:9" x14ac:dyDescent="0.2">
      <c r="A440" s="1">
        <v>10.536</v>
      </c>
      <c r="B440" s="15">
        <v>297.74157300000002</v>
      </c>
      <c r="C440" s="15">
        <v>27.02247191</v>
      </c>
      <c r="D440" s="15">
        <v>11.013623490000001</v>
      </c>
      <c r="E440" s="40">
        <f t="shared" si="51"/>
        <v>213.67735638452245</v>
      </c>
      <c r="F440" s="40">
        <f t="shared" si="57"/>
        <v>1.0299363838025384</v>
      </c>
      <c r="G440" s="40">
        <f t="shared" si="52"/>
        <v>4.820053941275459E-3</v>
      </c>
      <c r="I440" s="36"/>
    </row>
    <row r="441" spans="1:9" x14ac:dyDescent="0.2">
      <c r="A441" s="1">
        <v>10.56</v>
      </c>
      <c r="B441" s="15">
        <v>295.46153850000002</v>
      </c>
      <c r="C441" s="15">
        <v>26.747252750000001</v>
      </c>
      <c r="D441" s="15">
        <v>11.01784466</v>
      </c>
      <c r="E441" s="40">
        <f t="shared" si="51"/>
        <v>213.61589395782116</v>
      </c>
      <c r="F441" s="40">
        <f xml:space="preserve"> E441^2*ABS(H$10/(LN(D441))^2-H$7)*SQRT(1/C441+1/B441)/(SQRT(11*91))</f>
        <v>1.0236278236304726</v>
      </c>
      <c r="G441" s="40">
        <f t="shared" si="52"/>
        <v>4.7919085263973373E-3</v>
      </c>
      <c r="I441" s="36"/>
    </row>
    <row r="442" spans="1:9" x14ac:dyDescent="0.2">
      <c r="A442" s="1">
        <v>10.584</v>
      </c>
      <c r="B442" s="15">
        <v>292.69230770000001</v>
      </c>
      <c r="C442" s="15">
        <v>26.46153846</v>
      </c>
      <c r="D442" s="15">
        <v>11.016007200000001</v>
      </c>
      <c r="E442" s="40">
        <f t="shared" si="51"/>
        <v>213.64264509446502</v>
      </c>
      <c r="F442" s="40">
        <f t="shared" ref="F442:F450" si="58" xml:space="preserve"> E442^2*ABS(H$10/(LN(D442))^2-H$7)*SQRT(1/C442+1/B442)/(SQRT(11*91))</f>
        <v>1.0291030059726298</v>
      </c>
      <c r="G442" s="40">
        <f t="shared" si="52"/>
        <v>4.8169362699923409E-3</v>
      </c>
      <c r="I442" s="36"/>
    </row>
    <row r="443" spans="1:9" x14ac:dyDescent="0.2">
      <c r="A443" s="1">
        <v>10.608000000000001</v>
      </c>
      <c r="B443" s="15">
        <v>289.82417579999998</v>
      </c>
      <c r="C443" s="15">
        <v>26.285714290000001</v>
      </c>
      <c r="D443" s="15">
        <v>11.020066119999999</v>
      </c>
      <c r="E443" s="40">
        <f t="shared" si="51"/>
        <v>213.58355891991812</v>
      </c>
      <c r="F443" s="40">
        <f t="shared" si="58"/>
        <v>1.0326303784508479</v>
      </c>
      <c r="G443" s="40">
        <f t="shared" si="52"/>
        <v>4.834784023980172E-3</v>
      </c>
      <c r="I443" s="36"/>
    </row>
    <row r="444" spans="1:9" x14ac:dyDescent="0.2">
      <c r="A444" s="1">
        <v>10.632</v>
      </c>
      <c r="B444" s="15">
        <v>286.64835160000001</v>
      </c>
      <c r="C444" s="15">
        <v>26.032967029999998</v>
      </c>
      <c r="D444" s="15">
        <v>11.023681939999999</v>
      </c>
      <c r="E444" s="40">
        <f t="shared" si="51"/>
        <v>213.5309435148115</v>
      </c>
      <c r="F444" s="40">
        <f t="shared" si="58"/>
        <v>1.0376487192166703</v>
      </c>
      <c r="G444" s="40">
        <f t="shared" si="52"/>
        <v>4.8594770487898594E-3</v>
      </c>
      <c r="I444" s="36"/>
    </row>
    <row r="445" spans="1:9" x14ac:dyDescent="0.2">
      <c r="A445" s="1">
        <v>10.656000000000001</v>
      </c>
      <c r="B445" s="15">
        <v>283.83516479999997</v>
      </c>
      <c r="C445" s="15">
        <v>25.714285709999999</v>
      </c>
      <c r="D445" s="15">
        <v>11.03666071</v>
      </c>
      <c r="E445" s="40">
        <f t="shared" si="51"/>
        <v>213.3422430436384</v>
      </c>
      <c r="F445" s="40">
        <f t="shared" si="58"/>
        <v>1.0438005401844908</v>
      </c>
      <c r="G445" s="40">
        <f t="shared" si="52"/>
        <v>4.8926106958151038E-3</v>
      </c>
      <c r="I445" s="36"/>
    </row>
    <row r="446" spans="1:9" x14ac:dyDescent="0.2">
      <c r="A446" s="1">
        <v>10.68</v>
      </c>
      <c r="B446" s="15">
        <v>281.5054945</v>
      </c>
      <c r="C446" s="15">
        <v>25.62637363</v>
      </c>
      <c r="D446" s="15">
        <v>11.045502559999999</v>
      </c>
      <c r="E446" s="40">
        <f t="shared" si="51"/>
        <v>213.21383292138162</v>
      </c>
      <c r="F446" s="40">
        <f t="shared" si="58"/>
        <v>1.0456918767854748</v>
      </c>
      <c r="G446" s="40">
        <f t="shared" si="52"/>
        <v>4.9044279278589445E-3</v>
      </c>
      <c r="I446" s="36"/>
    </row>
    <row r="447" spans="1:9" x14ac:dyDescent="0.2">
      <c r="A447" s="1">
        <v>10.704000000000001</v>
      </c>
      <c r="B447" s="15">
        <v>279.03296699999999</v>
      </c>
      <c r="C447" s="15">
        <v>25.38461538</v>
      </c>
      <c r="D447" s="15">
        <v>11.051143100000001</v>
      </c>
      <c r="E447" s="40">
        <f t="shared" si="51"/>
        <v>213.13197603805119</v>
      </c>
      <c r="F447" s="40">
        <f t="shared" si="58"/>
        <v>1.0505605253842989</v>
      </c>
      <c r="G447" s="40">
        <f t="shared" si="52"/>
        <v>4.9291549063324907E-3</v>
      </c>
      <c r="I447" s="36"/>
    </row>
    <row r="448" spans="1:9" x14ac:dyDescent="0.2">
      <c r="A448" s="1">
        <v>10.728</v>
      </c>
      <c r="B448" s="15">
        <v>276.4395604</v>
      </c>
      <c r="C448" s="15">
        <v>25.07692308</v>
      </c>
      <c r="D448" s="15">
        <v>11.05219827</v>
      </c>
      <c r="E448" s="40">
        <f t="shared" si="51"/>
        <v>213.11666840439301</v>
      </c>
      <c r="F448" s="40">
        <f t="shared" si="58"/>
        <v>1.0568469163976317</v>
      </c>
      <c r="G448" s="40">
        <f t="shared" si="52"/>
        <v>4.9590063710654685E-3</v>
      </c>
      <c r="I448" s="36"/>
    </row>
    <row r="449" spans="1:9" x14ac:dyDescent="0.2">
      <c r="A449" s="1">
        <v>10.752000000000001</v>
      </c>
      <c r="B449" s="15">
        <v>274.18681320000002</v>
      </c>
      <c r="C449" s="15">
        <v>24.758241760000001</v>
      </c>
      <c r="D449" s="15">
        <v>11.05802334</v>
      </c>
      <c r="E449" s="40">
        <f t="shared" si="51"/>
        <v>213.03219235169274</v>
      </c>
      <c r="F449" s="40">
        <f t="shared" si="58"/>
        <v>1.0633486114528048</v>
      </c>
      <c r="G449" s="40">
        <f t="shared" si="52"/>
        <v>4.9914925989088688E-3</v>
      </c>
      <c r="I449" s="36"/>
    </row>
    <row r="450" spans="1:9" x14ac:dyDescent="0.2">
      <c r="A450" s="1">
        <v>10.776</v>
      </c>
      <c r="B450" s="15">
        <v>271.20879120000001</v>
      </c>
      <c r="C450" s="15">
        <v>24.37362637</v>
      </c>
      <c r="D450" s="15">
        <v>11.065259510000001</v>
      </c>
      <c r="E450" s="40">
        <f t="shared" si="51"/>
        <v>212.92732263604753</v>
      </c>
      <c r="F450" s="40">
        <f t="shared" si="58"/>
        <v>1.0714002456162464</v>
      </c>
      <c r="G450" s="40">
        <f t="shared" si="52"/>
        <v>5.0317649813667624E-3</v>
      </c>
      <c r="I450" s="36"/>
    </row>
    <row r="451" spans="1:9" x14ac:dyDescent="0.2">
      <c r="A451" s="1">
        <v>10.8</v>
      </c>
      <c r="B451" s="15">
        <v>268.9247312</v>
      </c>
      <c r="C451" s="15">
        <v>24.19354839</v>
      </c>
      <c r="D451" s="15">
        <v>11.07118137</v>
      </c>
      <c r="E451" s="40">
        <f t="shared" ref="E451:E514" si="59" xml:space="preserve"> (H$4+H$7*LN(D451)+H$10/LN(D451))^-1</f>
        <v>212.84155850975492</v>
      </c>
      <c r="F451" s="40">
        <f xml:space="preserve"> E451^2*ABS(H$10/(LN(D451))^2-H$7)*SQRT(1/C451+1/B451)/(SQRT(11*93))</f>
        <v>1.0637206489135316</v>
      </c>
      <c r="G451" s="40">
        <f t="shared" si="52"/>
        <v>4.9977112381686464E-3</v>
      </c>
      <c r="I451" s="36"/>
    </row>
    <row r="452" spans="1:9" x14ac:dyDescent="0.2">
      <c r="A452" s="1">
        <v>10.824</v>
      </c>
      <c r="B452" s="15">
        <v>266.48387100000002</v>
      </c>
      <c r="C452" s="15">
        <v>23.98924731</v>
      </c>
      <c r="D452" s="15">
        <v>11.08037835</v>
      </c>
      <c r="E452" s="40">
        <f t="shared" si="59"/>
        <v>212.7084657172239</v>
      </c>
      <c r="F452" s="40">
        <f t="shared" ref="F452:F460" si="60" xml:space="preserve"> E452^2*ABS(H$10/(LN(D452))^2-H$7)*SQRT(1/C452+1/B452)/(SQRT(11*93))</f>
        <v>1.0681425530468653</v>
      </c>
      <c r="G452" s="40">
        <f t="shared" si="52"/>
        <v>5.021626898794246E-3</v>
      </c>
      <c r="I452" s="36"/>
    </row>
    <row r="453" spans="1:9" x14ac:dyDescent="0.2">
      <c r="A453" s="1">
        <v>10.848000000000001</v>
      </c>
      <c r="B453" s="15">
        <v>263.83870969999998</v>
      </c>
      <c r="C453" s="15">
        <v>23.827956990000001</v>
      </c>
      <c r="D453" s="15">
        <v>11.088694909999999</v>
      </c>
      <c r="E453" s="40">
        <f t="shared" si="59"/>
        <v>212.58822255548202</v>
      </c>
      <c r="F453" s="40">
        <f t="shared" si="60"/>
        <v>1.0717775215372161</v>
      </c>
      <c r="G453" s="40">
        <f t="shared" ref="G453:G516" si="61" xml:space="preserve"> F453/E453</f>
        <v>5.0415658433641585E-3</v>
      </c>
      <c r="I453" s="36"/>
    </row>
    <row r="454" spans="1:9" x14ac:dyDescent="0.2">
      <c r="A454" s="1">
        <v>10.872</v>
      </c>
      <c r="B454" s="15">
        <v>261.03225809999998</v>
      </c>
      <c r="C454" s="15">
        <v>23.537634409999999</v>
      </c>
      <c r="D454" s="15">
        <v>11.097748660000001</v>
      </c>
      <c r="E454" s="40">
        <f t="shared" si="59"/>
        <v>212.45743848791241</v>
      </c>
      <c r="F454" s="40">
        <f t="shared" si="60"/>
        <v>1.0781659757702962</v>
      </c>
      <c r="G454" s="40">
        <f t="shared" si="61"/>
        <v>5.0747386556279014E-3</v>
      </c>
      <c r="I454" s="36"/>
    </row>
    <row r="455" spans="1:9" x14ac:dyDescent="0.2">
      <c r="A455" s="1">
        <v>10.896000000000001</v>
      </c>
      <c r="B455" s="15">
        <v>258.06451609999999</v>
      </c>
      <c r="C455" s="15">
        <v>23.268817200000001</v>
      </c>
      <c r="D455" s="15">
        <v>11.106617740000001</v>
      </c>
      <c r="E455" s="40">
        <f t="shared" si="59"/>
        <v>212.32944105422828</v>
      </c>
      <c r="F455" s="40">
        <f t="shared" si="60"/>
        <v>1.0842412467302533</v>
      </c>
      <c r="G455" s="40">
        <f t="shared" si="61"/>
        <v>5.1064103091259094E-3</v>
      </c>
      <c r="I455" s="36"/>
    </row>
    <row r="456" spans="1:9" x14ac:dyDescent="0.2">
      <c r="A456" s="1">
        <v>10.92</v>
      </c>
      <c r="B456" s="15">
        <v>255.7311828</v>
      </c>
      <c r="C456" s="15">
        <v>23.03225806</v>
      </c>
      <c r="D456" s="15">
        <v>11.11029141</v>
      </c>
      <c r="E456" s="40">
        <f t="shared" si="59"/>
        <v>212.27645765560828</v>
      </c>
      <c r="F456" s="40">
        <f t="shared" si="60"/>
        <v>1.089687899922702</v>
      </c>
      <c r="G456" s="40">
        <f t="shared" si="61"/>
        <v>5.1333431505182874E-3</v>
      </c>
      <c r="I456" s="36"/>
    </row>
    <row r="457" spans="1:9" x14ac:dyDescent="0.2">
      <c r="A457" s="1">
        <v>10.944000000000001</v>
      </c>
      <c r="B457" s="15">
        <v>253.1935484</v>
      </c>
      <c r="C457" s="15">
        <v>22.838709680000001</v>
      </c>
      <c r="D457" s="15">
        <v>11.11960159</v>
      </c>
      <c r="E457" s="40">
        <f t="shared" si="59"/>
        <v>212.14227256622544</v>
      </c>
      <c r="F457" s="40">
        <f t="shared" si="60"/>
        <v>1.0942201429214984</v>
      </c>
      <c r="G457" s="40">
        <f t="shared" si="61"/>
        <v>5.1579542807995071E-3</v>
      </c>
      <c r="I457" s="36"/>
    </row>
    <row r="458" spans="1:9" x14ac:dyDescent="0.2">
      <c r="A458" s="1">
        <v>10.968</v>
      </c>
      <c r="B458" s="15">
        <v>250.6344086</v>
      </c>
      <c r="C458" s="15">
        <v>22.612903230000001</v>
      </c>
      <c r="D458" s="15">
        <v>11.12806645</v>
      </c>
      <c r="E458" s="40">
        <f t="shared" si="59"/>
        <v>212.02038387226608</v>
      </c>
      <c r="F458" s="40">
        <f t="shared" si="60"/>
        <v>1.099544934193144</v>
      </c>
      <c r="G458" s="40">
        <f t="shared" si="61"/>
        <v>5.1860340695146388E-3</v>
      </c>
      <c r="I458" s="36"/>
    </row>
    <row r="459" spans="1:9" x14ac:dyDescent="0.2">
      <c r="A459" s="1">
        <v>10.992000000000001</v>
      </c>
      <c r="B459" s="15">
        <v>248.41935480000001</v>
      </c>
      <c r="C459" s="15">
        <v>22.333333329999999</v>
      </c>
      <c r="D459" s="15">
        <v>11.143345419999999</v>
      </c>
      <c r="E459" s="40">
        <f t="shared" si="59"/>
        <v>211.80064921266455</v>
      </c>
      <c r="F459" s="40">
        <f t="shared" si="60"/>
        <v>1.1059906918195741</v>
      </c>
      <c r="G459" s="40">
        <f t="shared" si="61"/>
        <v>5.221847505807559E-3</v>
      </c>
      <c r="I459" s="36"/>
    </row>
    <row r="460" spans="1:9" x14ac:dyDescent="0.2">
      <c r="A460" s="1">
        <v>11.016</v>
      </c>
      <c r="B460" s="15">
        <v>245.66666670000001</v>
      </c>
      <c r="C460" s="15">
        <v>21.98924731</v>
      </c>
      <c r="D460" s="15">
        <v>11.15988613</v>
      </c>
      <c r="E460" s="40">
        <f t="shared" si="59"/>
        <v>211.56316558995931</v>
      </c>
      <c r="F460" s="40">
        <f t="shared" si="60"/>
        <v>1.1141244226484825</v>
      </c>
      <c r="G460" s="40">
        <f t="shared" si="61"/>
        <v>5.2661550017067734E-3</v>
      </c>
      <c r="I460" s="36"/>
    </row>
    <row r="461" spans="1:9" x14ac:dyDescent="0.2">
      <c r="A461" s="1">
        <v>11.04</v>
      </c>
      <c r="B461" s="15">
        <v>243.45263159999999</v>
      </c>
      <c r="C461" s="15">
        <v>21.8</v>
      </c>
      <c r="D461" s="15">
        <v>11.174728419999999</v>
      </c>
      <c r="E461" s="40">
        <f t="shared" si="59"/>
        <v>211.35041896201997</v>
      </c>
      <c r="F461" s="40">
        <f xml:space="preserve"> E461^2*ABS(H$10/(LN(D461))^2-H$7)*SQRT(1/C461+1/B461)/(SQRT(11*95))</f>
        <v>1.1068649330084686</v>
      </c>
      <c r="G461" s="40">
        <f t="shared" si="61"/>
        <v>5.2371078252150234E-3</v>
      </c>
      <c r="I461" s="36"/>
    </row>
    <row r="462" spans="1:9" x14ac:dyDescent="0.2">
      <c r="A462" s="1">
        <v>11.064</v>
      </c>
      <c r="B462" s="15">
        <v>240.5368421</v>
      </c>
      <c r="C462" s="15">
        <v>21.442105260000002</v>
      </c>
      <c r="D462" s="15">
        <v>11.18679727</v>
      </c>
      <c r="E462" s="40">
        <f t="shared" si="59"/>
        <v>211.17767214667106</v>
      </c>
      <c r="F462" s="40">
        <f t="shared" ref="F462:F470" si="62" xml:space="preserve"> E462^2*ABS(H$10/(LN(D462))^2-H$7)*SQRT(1/C462+1/B462)/(SQRT(11*95))</f>
        <v>1.1156369090592586</v>
      </c>
      <c r="G462" s="40">
        <f t="shared" si="61"/>
        <v>5.2829302346149819E-3</v>
      </c>
      <c r="I462" s="36"/>
    </row>
    <row r="463" spans="1:9" x14ac:dyDescent="0.2">
      <c r="A463" s="1">
        <v>11.087999999999999</v>
      </c>
      <c r="B463" s="15">
        <v>238.06315789999999</v>
      </c>
      <c r="C463" s="15">
        <v>21.252631579999999</v>
      </c>
      <c r="D463" s="15">
        <v>11.19935641</v>
      </c>
      <c r="E463" s="40">
        <f t="shared" si="59"/>
        <v>210.99814211346416</v>
      </c>
      <c r="F463" s="40">
        <f t="shared" si="62"/>
        <v>1.1204292904735664</v>
      </c>
      <c r="G463" s="40">
        <f t="shared" si="61"/>
        <v>5.3101381806056665E-3</v>
      </c>
      <c r="I463" s="36"/>
    </row>
    <row r="464" spans="1:9" x14ac:dyDescent="0.2">
      <c r="A464" s="1">
        <v>11.112</v>
      </c>
      <c r="B464" s="15">
        <v>235.93684210000001</v>
      </c>
      <c r="C464" s="15">
        <v>20.98947368</v>
      </c>
      <c r="D464" s="15">
        <v>11.216118590000001</v>
      </c>
      <c r="E464" s="40">
        <f t="shared" si="59"/>
        <v>210.75890388609471</v>
      </c>
      <c r="F464" s="40">
        <f t="shared" si="62"/>
        <v>1.1269434500619331</v>
      </c>
      <c r="G464" s="40">
        <f t="shared" si="61"/>
        <v>5.3470739754415929E-3</v>
      </c>
      <c r="I464" s="36"/>
    </row>
    <row r="465" spans="1:9" x14ac:dyDescent="0.2">
      <c r="A465" s="1">
        <v>11.135999999999999</v>
      </c>
      <c r="B465" s="15">
        <v>233.8631579</v>
      </c>
      <c r="C465" s="15">
        <v>20.747368420000001</v>
      </c>
      <c r="D465" s="15">
        <v>11.22654021</v>
      </c>
      <c r="E465" s="40">
        <f t="shared" si="59"/>
        <v>210.61037682894124</v>
      </c>
      <c r="F465" s="40">
        <f t="shared" si="62"/>
        <v>1.1331619108587474</v>
      </c>
      <c r="G465" s="40">
        <f t="shared" si="61"/>
        <v>5.3803707486792399E-3</v>
      </c>
      <c r="I465" s="36"/>
    </row>
    <row r="466" spans="1:9" x14ac:dyDescent="0.2">
      <c r="A466" s="1">
        <v>11.16</v>
      </c>
      <c r="B466" s="15">
        <v>231.47368420000001</v>
      </c>
      <c r="C466" s="15">
        <v>20.568421050000001</v>
      </c>
      <c r="D466" s="15">
        <v>11.228426109999999</v>
      </c>
      <c r="E466" s="40">
        <f t="shared" si="59"/>
        <v>210.58351699893731</v>
      </c>
      <c r="F466" s="40">
        <f t="shared" si="62"/>
        <v>1.1381166503028597</v>
      </c>
      <c r="G466" s="40">
        <f t="shared" si="61"/>
        <v>5.4045856319732905E-3</v>
      </c>
      <c r="I466" s="36"/>
    </row>
    <row r="467" spans="1:9" x14ac:dyDescent="0.2">
      <c r="A467" s="1">
        <v>11.183999999999999</v>
      </c>
      <c r="B467" s="15">
        <v>229.09473679999999</v>
      </c>
      <c r="C467" s="15">
        <v>20.389473679999998</v>
      </c>
      <c r="D467" s="15">
        <v>11.23563126</v>
      </c>
      <c r="E467" s="40">
        <f t="shared" si="59"/>
        <v>210.48094796200425</v>
      </c>
      <c r="F467" s="40">
        <f t="shared" si="62"/>
        <v>1.1430254915022047</v>
      </c>
      <c r="G467" s="40">
        <f t="shared" si="61"/>
        <v>5.4305413509850887E-3</v>
      </c>
      <c r="I467" s="36"/>
    </row>
    <row r="468" spans="1:9" x14ac:dyDescent="0.2">
      <c r="A468" s="1">
        <v>11.208</v>
      </c>
      <c r="B468" s="15">
        <v>226.4947368</v>
      </c>
      <c r="C468" s="15">
        <v>20.178947369999999</v>
      </c>
      <c r="D468" s="15">
        <v>11.242764770000001</v>
      </c>
      <c r="E468" s="40">
        <f t="shared" si="59"/>
        <v>210.37947676938802</v>
      </c>
      <c r="F468" s="40">
        <f t="shared" si="62"/>
        <v>1.1488711814449515</v>
      </c>
      <c r="G468" s="40">
        <f t="shared" si="61"/>
        <v>5.4609470423976347E-3</v>
      </c>
      <c r="I468" s="36"/>
    </row>
    <row r="469" spans="1:9" x14ac:dyDescent="0.2">
      <c r="A469" s="1">
        <v>11.231999999999999</v>
      </c>
      <c r="B469" s="15">
        <v>224.76842110000001</v>
      </c>
      <c r="C469" s="15">
        <v>19.94736842</v>
      </c>
      <c r="D469" s="15">
        <v>11.25161737</v>
      </c>
      <c r="E469" s="40">
        <f t="shared" si="59"/>
        <v>210.25366027102461</v>
      </c>
      <c r="F469" s="40">
        <f t="shared" si="62"/>
        <v>1.1551474804863782</v>
      </c>
      <c r="G469" s="40">
        <f t="shared" si="61"/>
        <v>5.4940659724893783E-3</v>
      </c>
      <c r="I469" s="36"/>
    </row>
    <row r="470" spans="1:9" x14ac:dyDescent="0.2">
      <c r="A470" s="1">
        <v>11.256</v>
      </c>
      <c r="B470" s="15">
        <v>222.27368419999999</v>
      </c>
      <c r="C470" s="15">
        <v>19.778947370000001</v>
      </c>
      <c r="D470" s="15">
        <v>11.248521739999999</v>
      </c>
      <c r="E470" s="40">
        <f t="shared" si="59"/>
        <v>210.29764292431446</v>
      </c>
      <c r="F470" s="40">
        <f t="shared" si="62"/>
        <v>1.1602491372007893</v>
      </c>
      <c r="G470" s="40">
        <f t="shared" si="61"/>
        <v>5.5171761369591753E-3</v>
      </c>
      <c r="I470" s="36"/>
    </row>
    <row r="471" spans="1:9" x14ac:dyDescent="0.2">
      <c r="A471" s="1">
        <v>11.28</v>
      </c>
      <c r="B471" s="15">
        <v>220.16494850000001</v>
      </c>
      <c r="C471" s="15">
        <v>19.670103090000001</v>
      </c>
      <c r="D471" s="15">
        <v>11.247321919999999</v>
      </c>
      <c r="E471" s="40">
        <f t="shared" si="59"/>
        <v>210.31469388122872</v>
      </c>
      <c r="F471" s="40">
        <f xml:space="preserve"> E471^2*ABS(H$10/(LN(D471))^2-H$7)*SQRT(1/C471+1/B471)/(SQRT(11*97))</f>
        <v>1.1516128412211633</v>
      </c>
      <c r="G471" s="40">
        <f t="shared" si="61"/>
        <v>5.4756651566700088E-3</v>
      </c>
      <c r="I471" s="36"/>
    </row>
    <row r="472" spans="1:9" x14ac:dyDescent="0.2">
      <c r="A472" s="1">
        <v>11.304</v>
      </c>
      <c r="B472" s="15">
        <v>217.97938139999999</v>
      </c>
      <c r="C472" s="15">
        <v>19.381443300000001</v>
      </c>
      <c r="D472" s="15">
        <v>11.244357450000001</v>
      </c>
      <c r="E472" s="40">
        <f t="shared" si="59"/>
        <v>210.35683216963085</v>
      </c>
      <c r="F472" s="40">
        <f t="shared" ref="F472:F480" si="63" xml:space="preserve"> E472^2*ABS(H$10/(LN(D472))^2-H$7)*SQRT(1/C472+1/B472)/(SQRT(11*97))</f>
        <v>1.1599924724093611</v>
      </c>
      <c r="G472" s="40">
        <f t="shared" si="61"/>
        <v>5.5144035990898933E-3</v>
      </c>
      <c r="I472" s="36"/>
    </row>
    <row r="473" spans="1:9" x14ac:dyDescent="0.2">
      <c r="A473" s="1">
        <v>11.327999999999999</v>
      </c>
      <c r="B473" s="15">
        <v>215.68041239999999</v>
      </c>
      <c r="C473" s="15">
        <v>19.09278351</v>
      </c>
      <c r="D473" s="15">
        <v>11.23711524</v>
      </c>
      <c r="E473" s="40">
        <f t="shared" si="59"/>
        <v>210.45983257155575</v>
      </c>
      <c r="F473" s="40">
        <f t="shared" si="63"/>
        <v>1.1686741071099775</v>
      </c>
      <c r="G473" s="40">
        <f t="shared" si="61"/>
        <v>5.5529556059711856E-3</v>
      </c>
      <c r="I473" s="36"/>
    </row>
    <row r="474" spans="1:9" x14ac:dyDescent="0.2">
      <c r="A474" s="1">
        <v>11.352</v>
      </c>
      <c r="B474" s="15">
        <v>213.51546389999999</v>
      </c>
      <c r="C474" s="15">
        <v>18.896907219999999</v>
      </c>
      <c r="D474" s="15">
        <v>11.232401080000001</v>
      </c>
      <c r="E474" s="40">
        <f t="shared" si="59"/>
        <v>210.52692145605386</v>
      </c>
      <c r="F474" s="40">
        <f t="shared" si="63"/>
        <v>1.1748053629720079</v>
      </c>
      <c r="G474" s="40">
        <f t="shared" si="61"/>
        <v>5.5803094200341545E-3</v>
      </c>
      <c r="I474" s="36"/>
    </row>
    <row r="475" spans="1:9" x14ac:dyDescent="0.2">
      <c r="A475" s="1">
        <v>11.375999999999999</v>
      </c>
      <c r="B475" s="15">
        <v>211.30927840000001</v>
      </c>
      <c r="C475" s="15">
        <v>18.855670100000001</v>
      </c>
      <c r="D475" s="15">
        <v>11.22460242</v>
      </c>
      <c r="E475" s="40">
        <f t="shared" si="59"/>
        <v>210.63798134474044</v>
      </c>
      <c r="F475" s="40">
        <f t="shared" si="63"/>
        <v>1.1766478508705724</v>
      </c>
      <c r="G475" s="40">
        <f t="shared" si="61"/>
        <v>5.5861143529704312E-3</v>
      </c>
      <c r="I475" s="36"/>
    </row>
    <row r="476" spans="1:9" x14ac:dyDescent="0.2">
      <c r="A476" s="1">
        <v>11.4</v>
      </c>
      <c r="B476" s="15">
        <v>209.04123709999999</v>
      </c>
      <c r="C476" s="15">
        <v>18.567010310000001</v>
      </c>
      <c r="D476" s="15">
        <v>11.22037297</v>
      </c>
      <c r="E476" s="40">
        <f t="shared" si="59"/>
        <v>210.69825124877232</v>
      </c>
      <c r="F476" s="40">
        <f t="shared" si="63"/>
        <v>1.1856236529084914</v>
      </c>
      <c r="G476" s="40">
        <f t="shared" si="61"/>
        <v>5.627116722049204E-3</v>
      </c>
      <c r="I476" s="36"/>
    </row>
    <row r="477" spans="1:9" x14ac:dyDescent="0.2">
      <c r="A477" s="1">
        <v>11.423999999999999</v>
      </c>
      <c r="B477" s="15">
        <v>207.07216489999999</v>
      </c>
      <c r="C477" s="15">
        <v>18.453608249999998</v>
      </c>
      <c r="D477" s="15">
        <v>11.21764434</v>
      </c>
      <c r="E477" s="40">
        <f t="shared" si="59"/>
        <v>210.73714883778422</v>
      </c>
      <c r="F477" s="40">
        <f t="shared" si="63"/>
        <v>1.189480539302405</v>
      </c>
      <c r="G477" s="40">
        <f t="shared" si="61"/>
        <v>5.6443799579826929E-3</v>
      </c>
      <c r="I477" s="36"/>
    </row>
    <row r="478" spans="1:9" x14ac:dyDescent="0.2">
      <c r="A478" s="1">
        <v>11.448</v>
      </c>
      <c r="B478" s="15">
        <v>204.60824740000001</v>
      </c>
      <c r="C478" s="15">
        <v>18.34020619</v>
      </c>
      <c r="D478" s="15">
        <v>11.211287069999999</v>
      </c>
      <c r="E478" s="40">
        <f t="shared" si="59"/>
        <v>210.8278179333395</v>
      </c>
      <c r="F478" s="40">
        <f t="shared" si="63"/>
        <v>1.193569417368388</v>
      </c>
      <c r="G478" s="40">
        <f t="shared" si="61"/>
        <v>5.6613469183927909E-3</v>
      </c>
      <c r="I478" s="36"/>
    </row>
    <row r="479" spans="1:9" x14ac:dyDescent="0.2">
      <c r="A479" s="1">
        <v>11.472</v>
      </c>
      <c r="B479" s="15">
        <v>202.37113400000001</v>
      </c>
      <c r="C479" s="15">
        <v>18.113402059999999</v>
      </c>
      <c r="D479" s="15">
        <v>11.20090587</v>
      </c>
      <c r="E479" s="40">
        <f t="shared" si="59"/>
        <v>210.97600953068334</v>
      </c>
      <c r="F479" s="40">
        <f t="shared" si="63"/>
        <v>1.2011621972158564</v>
      </c>
      <c r="G479" s="40">
        <f t="shared" si="61"/>
        <v>5.6933591638586994E-3</v>
      </c>
      <c r="I479" s="36"/>
    </row>
    <row r="480" spans="1:9" x14ac:dyDescent="0.2">
      <c r="A480" s="1">
        <v>11.496</v>
      </c>
      <c r="B480" s="15">
        <v>200.4742268</v>
      </c>
      <c r="C480" s="15">
        <v>17.927835049999999</v>
      </c>
      <c r="D480" s="15">
        <v>11.1902563</v>
      </c>
      <c r="E480" s="40">
        <f t="shared" si="59"/>
        <v>211.12820222161827</v>
      </c>
      <c r="F480" s="40">
        <f t="shared" si="63"/>
        <v>1.2075364406409783</v>
      </c>
      <c r="G480" s="40">
        <f t="shared" si="61"/>
        <v>5.7194464213428222E-3</v>
      </c>
      <c r="I480" s="36"/>
    </row>
    <row r="481" spans="1:9" x14ac:dyDescent="0.2">
      <c r="A481" s="1">
        <v>11.52</v>
      </c>
      <c r="B481" s="15">
        <v>199.07070709999999</v>
      </c>
      <c r="C481" s="15">
        <v>17.787878790000001</v>
      </c>
      <c r="D481" s="15">
        <v>11.191682180000001</v>
      </c>
      <c r="E481" s="40">
        <f t="shared" si="59"/>
        <v>211.10781503134297</v>
      </c>
      <c r="F481" s="40">
        <f xml:space="preserve"> E481^2*ABS(H$10/(LN(D481))^2-H$7)*SQRT(1/C481+1/B481)/(SQRT(11*99))</f>
        <v>1.1999012900908579</v>
      </c>
      <c r="G481" s="40">
        <f t="shared" si="61"/>
        <v>5.6838316947797965E-3</v>
      </c>
      <c r="I481" s="36"/>
    </row>
    <row r="482" spans="1:9" x14ac:dyDescent="0.2">
      <c r="A482" s="1">
        <v>11.544</v>
      </c>
      <c r="B482" s="15">
        <v>197.3232323</v>
      </c>
      <c r="C482" s="15">
        <v>17.676767680000001</v>
      </c>
      <c r="D482" s="15">
        <v>11.18732748</v>
      </c>
      <c r="E482" s="40">
        <f t="shared" si="59"/>
        <v>211.17008807763173</v>
      </c>
      <c r="F482" s="40">
        <f t="shared" ref="F482:F490" si="64" xml:space="preserve"> E482^2*ABS(H$10/(LN(D482))^2-H$7)*SQRT(1/C482+1/B482)/(SQRT(11*99))</f>
        <v>1.2038801689881515</v>
      </c>
      <c r="G482" s="40">
        <f t="shared" si="61"/>
        <v>5.7009976173593921E-3</v>
      </c>
      <c r="I482" s="36"/>
    </row>
    <row r="483" spans="1:9" x14ac:dyDescent="0.2">
      <c r="A483" s="1">
        <v>11.568</v>
      </c>
      <c r="B483" s="15">
        <v>195.31313130000001</v>
      </c>
      <c r="C483" s="15">
        <v>17.474747470000001</v>
      </c>
      <c r="D483" s="15">
        <v>11.184523860000001</v>
      </c>
      <c r="E483" s="40">
        <f t="shared" si="59"/>
        <v>211.21019560059261</v>
      </c>
      <c r="F483" s="40">
        <f t="shared" si="64"/>
        <v>1.2108128908428826</v>
      </c>
      <c r="G483" s="40">
        <f t="shared" si="61"/>
        <v>5.732738835830543E-3</v>
      </c>
      <c r="I483" s="36"/>
    </row>
    <row r="484" spans="1:9" x14ac:dyDescent="0.2">
      <c r="A484" s="1">
        <v>11.592000000000001</v>
      </c>
      <c r="B484" s="15">
        <v>193.37373740000001</v>
      </c>
      <c r="C484" s="15">
        <v>17.29292929</v>
      </c>
      <c r="D484" s="15">
        <v>11.19363495</v>
      </c>
      <c r="E484" s="40">
        <f t="shared" si="59"/>
        <v>211.07989938898007</v>
      </c>
      <c r="F484" s="40">
        <f t="shared" si="64"/>
        <v>1.2169524132035483</v>
      </c>
      <c r="G484" s="40">
        <f t="shared" si="61"/>
        <v>5.765363811174349E-3</v>
      </c>
      <c r="I484" s="36"/>
    </row>
    <row r="485" spans="1:9" x14ac:dyDescent="0.2">
      <c r="A485" s="1">
        <v>11.616</v>
      </c>
      <c r="B485" s="15">
        <v>191.33333329999999</v>
      </c>
      <c r="C485" s="15">
        <v>17.11111111</v>
      </c>
      <c r="D485" s="15">
        <v>11.20455799</v>
      </c>
      <c r="E485" s="40">
        <f t="shared" si="59"/>
        <v>210.92385685222504</v>
      </c>
      <c r="F485" s="40">
        <f t="shared" si="64"/>
        <v>1.2231753170221329</v>
      </c>
      <c r="G485" s="40">
        <f t="shared" si="61"/>
        <v>5.7991321383768337E-3</v>
      </c>
      <c r="I485" s="36"/>
    </row>
    <row r="486" spans="1:9" x14ac:dyDescent="0.2">
      <c r="A486" s="1">
        <v>11.64</v>
      </c>
      <c r="B486" s="15">
        <v>189.6464646</v>
      </c>
      <c r="C486" s="15">
        <v>16.8989899</v>
      </c>
      <c r="D486" s="15">
        <v>11.21246829</v>
      </c>
      <c r="E486" s="40">
        <f t="shared" si="59"/>
        <v>210.81096640459231</v>
      </c>
      <c r="F486" s="40">
        <f t="shared" si="64"/>
        <v>1.230477065344008</v>
      </c>
      <c r="G486" s="40">
        <f t="shared" si="61"/>
        <v>5.8368740788486955E-3</v>
      </c>
      <c r="I486" s="36"/>
    </row>
    <row r="487" spans="1:9" x14ac:dyDescent="0.2">
      <c r="A487" s="1">
        <v>11.664</v>
      </c>
      <c r="B487" s="15">
        <v>187.97979799999999</v>
      </c>
      <c r="C487" s="15">
        <v>16.767676770000001</v>
      </c>
      <c r="D487" s="15">
        <v>11.225127049999999</v>
      </c>
      <c r="E487" s="40">
        <f t="shared" si="59"/>
        <v>210.63050723683659</v>
      </c>
      <c r="F487" s="40">
        <f t="shared" si="64"/>
        <v>1.2350616188025205</v>
      </c>
      <c r="G487" s="40">
        <f t="shared" si="61"/>
        <v>5.8636407185488843E-3</v>
      </c>
      <c r="I487" s="36"/>
    </row>
    <row r="488" spans="1:9" x14ac:dyDescent="0.2">
      <c r="A488" s="1">
        <v>11.688000000000001</v>
      </c>
      <c r="B488" s="15">
        <v>185.82828280000001</v>
      </c>
      <c r="C488" s="15">
        <v>16.60606061</v>
      </c>
      <c r="D488" s="15">
        <v>11.235313250000001</v>
      </c>
      <c r="E488" s="40">
        <f t="shared" si="59"/>
        <v>210.48547332888077</v>
      </c>
      <c r="F488" s="40">
        <f t="shared" si="64"/>
        <v>1.2409221736363931</v>
      </c>
      <c r="G488" s="40">
        <f t="shared" si="61"/>
        <v>5.8955240663923093E-3</v>
      </c>
      <c r="I488" s="36"/>
    </row>
    <row r="489" spans="1:9" x14ac:dyDescent="0.2">
      <c r="A489" s="1">
        <v>11.712</v>
      </c>
      <c r="B489" s="15">
        <v>183.969697</v>
      </c>
      <c r="C489" s="15">
        <v>16.343434340000002</v>
      </c>
      <c r="D489" s="15">
        <v>11.24362221</v>
      </c>
      <c r="E489" s="40">
        <f t="shared" si="59"/>
        <v>210.36728527323081</v>
      </c>
      <c r="F489" s="40">
        <f t="shared" si="64"/>
        <v>1.2503611768676854</v>
      </c>
      <c r="G489" s="40">
        <f t="shared" si="61"/>
        <v>5.9437054352043479E-3</v>
      </c>
      <c r="I489" s="36"/>
    </row>
    <row r="490" spans="1:9" x14ac:dyDescent="0.2">
      <c r="A490" s="1">
        <v>11.736000000000001</v>
      </c>
      <c r="B490" s="15">
        <v>182.05050510000001</v>
      </c>
      <c r="C490" s="15">
        <v>16.121212119999999</v>
      </c>
      <c r="D490" s="15">
        <v>11.247573149999999</v>
      </c>
      <c r="E490" s="40">
        <f t="shared" si="59"/>
        <v>210.31112340375239</v>
      </c>
      <c r="F490" s="40">
        <f t="shared" si="64"/>
        <v>1.2586931499497922</v>
      </c>
      <c r="G490" s="40">
        <f t="shared" si="61"/>
        <v>5.9849100208236271E-3</v>
      </c>
      <c r="I490" s="36"/>
    </row>
    <row r="491" spans="1:9" x14ac:dyDescent="0.2">
      <c r="A491" s="1">
        <v>11.76</v>
      </c>
      <c r="B491" s="15">
        <v>180.6435644</v>
      </c>
      <c r="C491" s="15">
        <v>16.029702969999999</v>
      </c>
      <c r="D491" s="15">
        <v>11.24795074</v>
      </c>
      <c r="E491" s="40">
        <f t="shared" si="59"/>
        <v>210.30575728094394</v>
      </c>
      <c r="F491" s="40">
        <f xml:space="preserve"> E491^2*ABS(H$10/(LN(D491))^2-H$7)*SQRT(1/C491+1/B491)/(SQRT(11*101))</f>
        <v>1.2498168310867439</v>
      </c>
      <c r="G491" s="40">
        <f t="shared" si="61"/>
        <v>5.9428559980749104E-3</v>
      </c>
      <c r="I491" s="36"/>
    </row>
    <row r="492" spans="1:9" x14ac:dyDescent="0.2">
      <c r="A492" s="1">
        <v>11.784000000000001</v>
      </c>
      <c r="B492" s="15">
        <v>178.8217822</v>
      </c>
      <c r="C492" s="15">
        <v>15.78217822</v>
      </c>
      <c r="D492" s="15">
        <v>11.246545429999999</v>
      </c>
      <c r="E492" s="40">
        <f t="shared" si="59"/>
        <v>210.32572995639174</v>
      </c>
      <c r="F492" s="40">
        <f t="shared" ref="F492:F500" si="65" xml:space="preserve"> E492^2*ABS(H$10/(LN(D492))^2-H$7)*SQRT(1/C492+1/B492)/(SQRT(11*101))</f>
        <v>1.2593346994545747</v>
      </c>
      <c r="G492" s="40">
        <f t="shared" si="61"/>
        <v>5.9875446514113181E-3</v>
      </c>
      <c r="I492" s="36"/>
    </row>
    <row r="493" spans="1:9" x14ac:dyDescent="0.2">
      <c r="A493" s="1">
        <v>11.808</v>
      </c>
      <c r="B493" s="15">
        <v>177.04950500000001</v>
      </c>
      <c r="C493" s="15">
        <v>15.7029703</v>
      </c>
      <c r="D493" s="15">
        <v>11.24778601</v>
      </c>
      <c r="E493" s="40">
        <f t="shared" si="59"/>
        <v>210.30809831565969</v>
      </c>
      <c r="F493" s="40">
        <f t="shared" si="65"/>
        <v>1.2627306874273285</v>
      </c>
      <c r="G493" s="40">
        <f t="shared" si="61"/>
        <v>6.004194310825094E-3</v>
      </c>
      <c r="I493" s="36"/>
    </row>
    <row r="494" spans="1:9" x14ac:dyDescent="0.2">
      <c r="A494" s="1">
        <v>11.832000000000001</v>
      </c>
      <c r="B494" s="15">
        <v>175.49504949999999</v>
      </c>
      <c r="C494" s="15">
        <v>15.574257429999999</v>
      </c>
      <c r="D494" s="15">
        <v>11.2597269</v>
      </c>
      <c r="E494" s="40">
        <f t="shared" si="59"/>
        <v>210.13850966223072</v>
      </c>
      <c r="F494" s="40">
        <f t="shared" si="65"/>
        <v>1.2676841756315427</v>
      </c>
      <c r="G494" s="40">
        <f t="shared" si="61"/>
        <v>6.0326123834663807E-3</v>
      </c>
      <c r="I494" s="36"/>
    </row>
    <row r="495" spans="1:9" x14ac:dyDescent="0.2">
      <c r="A495" s="1">
        <v>11.856</v>
      </c>
      <c r="B495" s="15">
        <v>173.83168319999999</v>
      </c>
      <c r="C495" s="15">
        <v>15.48514851</v>
      </c>
      <c r="D495" s="15">
        <v>11.2652629</v>
      </c>
      <c r="E495" s="40">
        <f t="shared" si="59"/>
        <v>210.05995944682445</v>
      </c>
      <c r="F495" s="40">
        <f t="shared" si="65"/>
        <v>1.2713888757189762</v>
      </c>
      <c r="G495" s="40">
        <f t="shared" si="61"/>
        <v>6.0525046232850549E-3</v>
      </c>
      <c r="I495" s="36"/>
    </row>
    <row r="496" spans="1:9" x14ac:dyDescent="0.2">
      <c r="A496" s="1">
        <v>11.88</v>
      </c>
      <c r="B496" s="15">
        <v>172.10891090000001</v>
      </c>
      <c r="C496" s="15">
        <v>15.38613861</v>
      </c>
      <c r="D496" s="15">
        <v>11.262534990000001</v>
      </c>
      <c r="E496" s="40">
        <f t="shared" si="59"/>
        <v>210.09865985832326</v>
      </c>
      <c r="F496" s="40">
        <f t="shared" si="65"/>
        <v>1.2757246756634357</v>
      </c>
      <c r="G496" s="40">
        <f t="shared" si="61"/>
        <v>6.0720267160376019E-3</v>
      </c>
      <c r="I496" s="36"/>
    </row>
    <row r="497" spans="1:17" x14ac:dyDescent="0.2">
      <c r="A497" s="1">
        <v>11.904</v>
      </c>
      <c r="B497" s="15">
        <v>170.5445545</v>
      </c>
      <c r="C497" s="15">
        <v>15.21782178</v>
      </c>
      <c r="D497" s="15">
        <v>11.26178427</v>
      </c>
      <c r="E497" s="40">
        <f t="shared" si="59"/>
        <v>210.10931219761301</v>
      </c>
      <c r="F497" s="40">
        <f t="shared" si="65"/>
        <v>1.2826803990260784</v>
      </c>
      <c r="G497" s="40">
        <f t="shared" si="61"/>
        <v>6.1048241299256917E-3</v>
      </c>
      <c r="I497" s="36"/>
    </row>
    <row r="498" spans="1:17" x14ac:dyDescent="0.2">
      <c r="A498" s="1">
        <v>11.928000000000001</v>
      </c>
      <c r="B498" s="15">
        <v>168.81188119999999</v>
      </c>
      <c r="C498" s="15">
        <v>15.039603960000001</v>
      </c>
      <c r="D498" s="15">
        <v>11.25493138</v>
      </c>
      <c r="E498" s="40">
        <f t="shared" si="59"/>
        <v>210.20659110885376</v>
      </c>
      <c r="F498" s="40">
        <f t="shared" si="65"/>
        <v>1.2903421687599927</v>
      </c>
      <c r="G498" s="40">
        <f t="shared" si="61"/>
        <v>6.1384477144762776E-3</v>
      </c>
      <c r="I498" s="36"/>
    </row>
    <row r="499" spans="1:17" x14ac:dyDescent="0.2">
      <c r="A499" s="1">
        <v>11.952</v>
      </c>
      <c r="B499" s="15">
        <v>167.58415840000001</v>
      </c>
      <c r="C499" s="15">
        <v>14.801980199999999</v>
      </c>
      <c r="D499" s="15">
        <v>11.256473250000001</v>
      </c>
      <c r="E499" s="40">
        <f t="shared" si="59"/>
        <v>210.18469752220068</v>
      </c>
      <c r="F499" s="40">
        <f t="shared" si="65"/>
        <v>1.3001634187028026</v>
      </c>
      <c r="G499" s="40">
        <f t="shared" si="61"/>
        <v>6.1858138771756846E-3</v>
      </c>
      <c r="I499" s="36"/>
    </row>
    <row r="500" spans="1:17" x14ac:dyDescent="0.2">
      <c r="A500" s="1">
        <v>11.976000000000001</v>
      </c>
      <c r="B500" s="15">
        <v>166.28712870000001</v>
      </c>
      <c r="C500" s="15">
        <v>14.69306931</v>
      </c>
      <c r="D500" s="15">
        <v>11.257031270000001</v>
      </c>
      <c r="E500" s="40">
        <f t="shared" si="59"/>
        <v>210.17677488405468</v>
      </c>
      <c r="F500" s="40">
        <f t="shared" si="65"/>
        <v>1.3049798263098806</v>
      </c>
      <c r="G500" s="40">
        <f t="shared" si="61"/>
        <v>6.2089630361384165E-3</v>
      </c>
      <c r="I500" s="36"/>
    </row>
    <row r="501" spans="1:17" s="17" customFormat="1" x14ac:dyDescent="0.2">
      <c r="A501" s="20">
        <v>12</v>
      </c>
      <c r="B501" s="21">
        <v>164.8932039</v>
      </c>
      <c r="C501" s="21">
        <v>14.6407767</v>
      </c>
      <c r="D501" s="21">
        <v>11.26293838</v>
      </c>
      <c r="E501" s="47">
        <f t="shared" si="59"/>
        <v>210.09293631320693</v>
      </c>
      <c r="F501" s="47">
        <f xml:space="preserve"> E501^2*ABS(H$10/(LN(D501))^2-H$7)*SQRT(1/C501+1/B501)/(SQRT(11*103))</f>
        <v>1.2946643324146656</v>
      </c>
      <c r="G501" s="47">
        <f t="shared" si="61"/>
        <v>6.1623410816848108E-3</v>
      </c>
      <c r="H501" s="48"/>
      <c r="I501" s="37"/>
      <c r="J501" s="38"/>
      <c r="K501" s="25"/>
      <c r="L501" s="25"/>
      <c r="M501" s="22"/>
      <c r="N501" s="22"/>
      <c r="P501" s="41"/>
      <c r="Q501" s="18"/>
    </row>
    <row r="502" spans="1:17" x14ac:dyDescent="0.2">
      <c r="A502" s="1">
        <v>12.023999999999999</v>
      </c>
      <c r="B502" s="15">
        <v>163.33980579999999</v>
      </c>
      <c r="C502" s="15">
        <v>14.50485437</v>
      </c>
      <c r="D502" s="15">
        <v>11.271086049999999</v>
      </c>
      <c r="E502" s="40">
        <f t="shared" si="59"/>
        <v>209.97738547980558</v>
      </c>
      <c r="F502" s="40">
        <f t="shared" ref="F502:F510" si="66" xml:space="preserve"> E502^2*ABS(H$10/(LN(D502))^2-H$7)*SQRT(1/C502+1/B502)/(SQRT(11*103))</f>
        <v>1.3005203385777435</v>
      </c>
      <c r="G502" s="40">
        <f t="shared" si="61"/>
        <v>6.1936209730681698E-3</v>
      </c>
      <c r="I502" s="36"/>
    </row>
    <row r="503" spans="1:17" x14ac:dyDescent="0.2">
      <c r="A503" s="1">
        <v>12.048</v>
      </c>
      <c r="B503" s="15">
        <v>161.83495149999999</v>
      </c>
      <c r="C503" s="15">
        <v>14.37864078</v>
      </c>
      <c r="D503" s="15">
        <v>11.27780125</v>
      </c>
      <c r="E503" s="40">
        <f t="shared" si="59"/>
        <v>209.88222645266214</v>
      </c>
      <c r="F503" s="40">
        <f t="shared" si="66"/>
        <v>1.306073050741055</v>
      </c>
      <c r="G503" s="40">
        <f t="shared" si="61"/>
        <v>6.2228854382561693E-3</v>
      </c>
      <c r="I503" s="36"/>
    </row>
    <row r="504" spans="1:17" x14ac:dyDescent="0.2">
      <c r="A504" s="1">
        <v>12.071999999999999</v>
      </c>
      <c r="B504" s="15">
        <v>160.3883495</v>
      </c>
      <c r="C504" s="15">
        <v>14.2038835</v>
      </c>
      <c r="D504" s="15">
        <v>11.29043907</v>
      </c>
      <c r="E504" s="40">
        <f t="shared" si="59"/>
        <v>209.70332724111404</v>
      </c>
      <c r="F504" s="40">
        <f t="shared" si="66"/>
        <v>1.3135820500473256</v>
      </c>
      <c r="G504" s="40">
        <f t="shared" si="61"/>
        <v>6.264001946602339E-3</v>
      </c>
      <c r="I504" s="36"/>
    </row>
    <row r="505" spans="1:17" x14ac:dyDescent="0.2">
      <c r="A505" s="1">
        <v>12.096</v>
      </c>
      <c r="B505" s="15">
        <v>159.15533980000001</v>
      </c>
      <c r="C505" s="15">
        <v>14.11650485</v>
      </c>
      <c r="D505" s="15">
        <v>11.299157190000001</v>
      </c>
      <c r="E505" s="40">
        <f t="shared" si="59"/>
        <v>209.58005757380602</v>
      </c>
      <c r="F505" s="40">
        <f t="shared" si="66"/>
        <v>1.317494085469445</v>
      </c>
      <c r="G505" s="40">
        <f t="shared" si="61"/>
        <v>6.2863523405869591E-3</v>
      </c>
      <c r="I505" s="36"/>
    </row>
    <row r="506" spans="1:17" x14ac:dyDescent="0.2">
      <c r="A506" s="1">
        <v>12.12</v>
      </c>
      <c r="B506" s="15">
        <v>157.631068</v>
      </c>
      <c r="C506" s="15">
        <v>13.96116505</v>
      </c>
      <c r="D506" s="15">
        <v>11.31086846</v>
      </c>
      <c r="E506" s="40">
        <f t="shared" si="59"/>
        <v>209.41465005777312</v>
      </c>
      <c r="F506" s="40">
        <f t="shared" si="66"/>
        <v>1.3244101624539089</v>
      </c>
      <c r="G506" s="40">
        <f t="shared" si="61"/>
        <v>6.3243434119271587E-3</v>
      </c>
      <c r="I506" s="36"/>
    </row>
    <row r="507" spans="1:17" x14ac:dyDescent="0.2">
      <c r="A507" s="1">
        <v>12.144</v>
      </c>
      <c r="B507" s="15">
        <v>156.1067961</v>
      </c>
      <c r="C507" s="15">
        <v>13.844660190000001</v>
      </c>
      <c r="D507" s="15">
        <v>11.321514880000001</v>
      </c>
      <c r="E507" s="40">
        <f t="shared" si="59"/>
        <v>209.26446523220619</v>
      </c>
      <c r="F507" s="40">
        <f t="shared" si="66"/>
        <v>1.3297507085421953</v>
      </c>
      <c r="G507" s="40">
        <f t="shared" si="61"/>
        <v>6.3544028226037502E-3</v>
      </c>
      <c r="I507" s="36"/>
    </row>
    <row r="508" spans="1:17" x14ac:dyDescent="0.2">
      <c r="A508" s="1">
        <v>12.167999999999999</v>
      </c>
      <c r="B508" s="15">
        <v>154.8640777</v>
      </c>
      <c r="C508" s="15">
        <v>13.728155340000001</v>
      </c>
      <c r="D508" s="15">
        <v>11.332922679999999</v>
      </c>
      <c r="E508" s="40">
        <f t="shared" si="59"/>
        <v>209.10373352275312</v>
      </c>
      <c r="F508" s="40">
        <f t="shared" si="66"/>
        <v>1.3350364645932344</v>
      </c>
      <c r="G508" s="40">
        <f t="shared" si="61"/>
        <v>6.3845654121138188E-3</v>
      </c>
      <c r="I508" s="36"/>
    </row>
    <row r="509" spans="1:17" x14ac:dyDescent="0.2">
      <c r="A509" s="1">
        <v>12.192</v>
      </c>
      <c r="B509" s="15">
        <v>153.57281549999999</v>
      </c>
      <c r="C509" s="15">
        <v>13.514563109999999</v>
      </c>
      <c r="D509" s="15">
        <v>11.34349168</v>
      </c>
      <c r="E509" s="40">
        <f t="shared" si="59"/>
        <v>208.95499911173329</v>
      </c>
      <c r="F509" s="40">
        <f t="shared" si="66"/>
        <v>1.3448428210595837</v>
      </c>
      <c r="G509" s="40">
        <f t="shared" si="61"/>
        <v>6.4360404239022957E-3</v>
      </c>
      <c r="I509" s="36"/>
    </row>
    <row r="510" spans="1:17" x14ac:dyDescent="0.2">
      <c r="A510" s="1">
        <v>12.215999999999999</v>
      </c>
      <c r="B510" s="15">
        <v>152.08737859999999</v>
      </c>
      <c r="C510" s="15">
        <v>13.32038835</v>
      </c>
      <c r="D510" s="15">
        <v>11.349223009999999</v>
      </c>
      <c r="E510" s="40">
        <f t="shared" si="59"/>
        <v>208.8744158204444</v>
      </c>
      <c r="F510" s="40">
        <f t="shared" si="66"/>
        <v>1.3541822531438004</v>
      </c>
      <c r="G510" s="40">
        <f t="shared" si="61"/>
        <v>6.4832365793803188E-3</v>
      </c>
      <c r="I510" s="36"/>
    </row>
    <row r="511" spans="1:17" x14ac:dyDescent="0.2">
      <c r="A511" s="1">
        <v>12.24</v>
      </c>
      <c r="B511" s="15">
        <v>150.98095240000001</v>
      </c>
      <c r="C511" s="15">
        <v>13.19047619</v>
      </c>
      <c r="D511" s="15">
        <v>11.350366660000001</v>
      </c>
      <c r="E511" s="40">
        <f t="shared" si="59"/>
        <v>208.85834200794696</v>
      </c>
      <c r="F511" s="40">
        <f xml:space="preserve"> E511^2*ABS(H$10/(LN(D511))^2-H$7)*SQRT(1/C511+1/B511)/(SQRT(11*105))</f>
        <v>1.3476430335058813</v>
      </c>
      <c r="G511" s="40">
        <f t="shared" si="61"/>
        <v>6.4524261781921267E-3</v>
      </c>
      <c r="I511" s="36"/>
    </row>
    <row r="512" spans="1:17" x14ac:dyDescent="0.2">
      <c r="A512" s="1">
        <v>12.263999999999999</v>
      </c>
      <c r="B512" s="15">
        <v>149.56190480000001</v>
      </c>
      <c r="C512" s="15">
        <v>13.14285714</v>
      </c>
      <c r="D512" s="15">
        <v>11.349151730000001</v>
      </c>
      <c r="E512" s="40">
        <f t="shared" si="59"/>
        <v>208.87541771591731</v>
      </c>
      <c r="F512" s="40">
        <f t="shared" ref="F512:F520" si="67" xml:space="preserve"> E512^2*ABS(H$10/(LN(D512))^2-H$7)*SQRT(1/C512+1/B512)/(SQRT(11*105))</f>
        <v>1.3504346624716792</v>
      </c>
      <c r="G512" s="40">
        <f t="shared" si="61"/>
        <v>6.4652637310741315E-3</v>
      </c>
      <c r="I512" s="36"/>
    </row>
    <row r="513" spans="1:9" x14ac:dyDescent="0.2">
      <c r="A513" s="1">
        <v>12.288</v>
      </c>
      <c r="B513" s="15">
        <v>148.1333333</v>
      </c>
      <c r="C513" s="15">
        <v>13.009523809999999</v>
      </c>
      <c r="D513" s="15">
        <v>11.350140639999999</v>
      </c>
      <c r="E513" s="40">
        <f t="shared" si="59"/>
        <v>208.86151852184111</v>
      </c>
      <c r="F513" s="40">
        <f t="shared" si="67"/>
        <v>1.357275343307655</v>
      </c>
      <c r="G513" s="40">
        <f t="shared" si="61"/>
        <v>6.4984462093036141E-3</v>
      </c>
      <c r="I513" s="36"/>
    </row>
    <row r="514" spans="1:9" x14ac:dyDescent="0.2">
      <c r="A514" s="1">
        <v>12.311999999999999</v>
      </c>
      <c r="B514" s="15">
        <v>146.63809520000001</v>
      </c>
      <c r="C514" s="15">
        <v>12.8952381</v>
      </c>
      <c r="D514" s="15">
        <v>11.34999313</v>
      </c>
      <c r="E514" s="40">
        <f t="shared" si="59"/>
        <v>208.86359168869393</v>
      </c>
      <c r="F514" s="40">
        <f t="shared" si="67"/>
        <v>1.3633537220881122</v>
      </c>
      <c r="G514" s="40">
        <f t="shared" si="61"/>
        <v>6.5274838523324717E-3</v>
      </c>
      <c r="I514" s="36"/>
    </row>
    <row r="515" spans="1:9" x14ac:dyDescent="0.2">
      <c r="A515" s="1">
        <v>12.336</v>
      </c>
      <c r="B515" s="15">
        <v>145.3428571</v>
      </c>
      <c r="C515" s="15">
        <v>12.8</v>
      </c>
      <c r="D515" s="15">
        <v>11.343797049999999</v>
      </c>
      <c r="E515" s="40">
        <f t="shared" ref="E515:E578" si="68" xml:space="preserve"> (H$4+H$7*LN(D515)+H$10/LN(D515))^-1</f>
        <v>208.95070428961046</v>
      </c>
      <c r="F515" s="40">
        <f t="shared" si="67"/>
        <v>1.3686801121374503</v>
      </c>
      <c r="G515" s="40">
        <f t="shared" si="61"/>
        <v>6.5502536437514391E-3</v>
      </c>
      <c r="I515" s="36"/>
    </row>
    <row r="516" spans="1:9" x14ac:dyDescent="0.2">
      <c r="A516" s="1">
        <v>12.36</v>
      </c>
      <c r="B516" s="15">
        <v>143.82857139999999</v>
      </c>
      <c r="C516" s="15">
        <v>12.74285714</v>
      </c>
      <c r="D516" s="15">
        <v>11.33741401</v>
      </c>
      <c r="E516" s="40">
        <f t="shared" si="68"/>
        <v>209.04050732789599</v>
      </c>
      <c r="F516" s="40">
        <f t="shared" si="67"/>
        <v>1.3722668926602384</v>
      </c>
      <c r="G516" s="40">
        <f t="shared" si="61"/>
        <v>6.5645979824749132E-3</v>
      </c>
      <c r="I516" s="36"/>
    </row>
    <row r="517" spans="1:9" x14ac:dyDescent="0.2">
      <c r="A517" s="1">
        <v>12.384</v>
      </c>
      <c r="B517" s="15">
        <v>142.5238095</v>
      </c>
      <c r="C517" s="15">
        <v>12.63809524</v>
      </c>
      <c r="D517" s="15">
        <v>11.320226140000001</v>
      </c>
      <c r="E517" s="40">
        <f t="shared" si="68"/>
        <v>209.28263570000519</v>
      </c>
      <c r="F517" s="40">
        <f t="shared" si="67"/>
        <v>1.3784895599818288</v>
      </c>
      <c r="G517" s="40">
        <f t="shared" ref="G517:G580" si="69" xml:space="preserve"> F517/E517</f>
        <v>6.5867364264172185E-3</v>
      </c>
      <c r="I517" s="36"/>
    </row>
    <row r="518" spans="1:9" x14ac:dyDescent="0.2">
      <c r="A518" s="1">
        <v>12.407999999999999</v>
      </c>
      <c r="B518" s="15">
        <v>141.45714290000001</v>
      </c>
      <c r="C518" s="15">
        <v>12.53333333</v>
      </c>
      <c r="D518" s="15">
        <v>11.312858930000001</v>
      </c>
      <c r="E518" s="40">
        <f t="shared" si="68"/>
        <v>209.38655803672856</v>
      </c>
      <c r="F518" s="40">
        <f t="shared" si="67"/>
        <v>1.3844039488440048</v>
      </c>
      <c r="G518" s="40">
        <f t="shared" si="69"/>
        <v>6.6117135781045026E-3</v>
      </c>
      <c r="I518" s="36"/>
    </row>
    <row r="519" spans="1:9" x14ac:dyDescent="0.2">
      <c r="A519" s="1">
        <v>12.432</v>
      </c>
      <c r="B519" s="15">
        <v>140.0761905</v>
      </c>
      <c r="C519" s="15">
        <v>12.419047620000001</v>
      </c>
      <c r="D519" s="15">
        <v>11.304913640000001</v>
      </c>
      <c r="E519" s="40">
        <f t="shared" si="68"/>
        <v>209.49872834790807</v>
      </c>
      <c r="F519" s="40">
        <f t="shared" si="67"/>
        <v>1.3910221625692929</v>
      </c>
      <c r="G519" s="40">
        <f t="shared" si="69"/>
        <v>6.6397642293048453E-3</v>
      </c>
      <c r="I519" s="36"/>
    </row>
    <row r="520" spans="1:9" x14ac:dyDescent="0.2">
      <c r="A520" s="1">
        <v>12.456</v>
      </c>
      <c r="B520" s="15">
        <v>138.77142860000001</v>
      </c>
      <c r="C520" s="15">
        <v>12.28571429</v>
      </c>
      <c r="D520" s="15">
        <v>11.29077629</v>
      </c>
      <c r="E520" s="40">
        <f t="shared" si="68"/>
        <v>209.69855695739344</v>
      </c>
      <c r="F520" s="40">
        <f t="shared" si="67"/>
        <v>1.3988661185141353</v>
      </c>
      <c r="G520" s="40">
        <f t="shared" si="69"/>
        <v>6.6708428460876676E-3</v>
      </c>
      <c r="I520" s="36"/>
    </row>
    <row r="521" spans="1:9" x14ac:dyDescent="0.2">
      <c r="A521" s="1">
        <v>12.48</v>
      </c>
      <c r="B521" s="15">
        <v>137.97196260000001</v>
      </c>
      <c r="C521" s="15">
        <v>12.1588785</v>
      </c>
      <c r="D521" s="15">
        <v>11.27942367</v>
      </c>
      <c r="E521" s="40">
        <f t="shared" si="68"/>
        <v>209.85924600217226</v>
      </c>
      <c r="F521" s="40">
        <f xml:space="preserve"> E521^2*ABS(H$10/(LN(D521))^2-H$7)*SQRT(1/C521+1/B521)/(SQRT(11*107))</f>
        <v>1.3929918718831023</v>
      </c>
      <c r="G521" s="40">
        <f t="shared" si="69"/>
        <v>6.637743623021896E-3</v>
      </c>
      <c r="I521" s="36"/>
    </row>
    <row r="522" spans="1:9" x14ac:dyDescent="0.2">
      <c r="A522" s="1">
        <v>12.504</v>
      </c>
      <c r="B522" s="15">
        <v>136.24299070000001</v>
      </c>
      <c r="C522" s="15">
        <v>12.102803740000001</v>
      </c>
      <c r="D522" s="15">
        <v>11.270944979999999</v>
      </c>
      <c r="E522" s="40">
        <f t="shared" si="68"/>
        <v>209.97938527998139</v>
      </c>
      <c r="F522" s="40">
        <f t="shared" ref="F522:F530" si="70" xml:space="preserve"> E522^2*ABS(H$10/(LN(D522))^2-H$7)*SQRT(1/C522+1/B522)/(SQRT(11*107))</f>
        <v>1.3968986029983219</v>
      </c>
      <c r="G522" s="40">
        <f t="shared" si="69"/>
        <v>6.6525511594184893E-3</v>
      </c>
      <c r="I522" s="36"/>
    </row>
    <row r="523" spans="1:9" x14ac:dyDescent="0.2">
      <c r="A523" s="1">
        <v>12.528</v>
      </c>
      <c r="B523" s="15">
        <v>135.0560748</v>
      </c>
      <c r="C523" s="15">
        <v>11.95327103</v>
      </c>
      <c r="D523" s="15">
        <v>11.25852186</v>
      </c>
      <c r="E523" s="40">
        <f t="shared" si="68"/>
        <v>210.15561416863321</v>
      </c>
      <c r="F523" s="40">
        <f t="shared" si="70"/>
        <v>1.4057317276535251</v>
      </c>
      <c r="G523" s="40">
        <f t="shared" si="69"/>
        <v>6.6890039231858774E-3</v>
      </c>
      <c r="I523" s="36"/>
    </row>
    <row r="524" spans="1:9" x14ac:dyDescent="0.2">
      <c r="A524" s="1">
        <v>12.552</v>
      </c>
      <c r="B524" s="15">
        <v>133.79439249999999</v>
      </c>
      <c r="C524" s="15">
        <v>11.8411215</v>
      </c>
      <c r="D524" s="15">
        <v>11.2430737</v>
      </c>
      <c r="E524" s="40">
        <f t="shared" si="68"/>
        <v>210.37508412405145</v>
      </c>
      <c r="F524" s="40">
        <f t="shared" si="70"/>
        <v>1.4127780880717495</v>
      </c>
      <c r="G524" s="40">
        <f t="shared" si="69"/>
        <v>6.7155200149019529E-3</v>
      </c>
      <c r="I524" s="36"/>
    </row>
    <row r="525" spans="1:9" x14ac:dyDescent="0.2">
      <c r="A525" s="1">
        <v>12.576000000000001</v>
      </c>
      <c r="B525" s="15">
        <v>132.4953271</v>
      </c>
      <c r="C525" s="15">
        <v>11.81308411</v>
      </c>
      <c r="D525" s="15">
        <v>11.22900471</v>
      </c>
      <c r="E525" s="40">
        <f t="shared" si="68"/>
        <v>210.57527740595938</v>
      </c>
      <c r="F525" s="40">
        <f t="shared" si="70"/>
        <v>1.4152423238653229</v>
      </c>
      <c r="G525" s="40">
        <f t="shared" si="69"/>
        <v>6.7208379886729798E-3</v>
      </c>
      <c r="I525" s="36"/>
    </row>
    <row r="526" spans="1:9" x14ac:dyDescent="0.2">
      <c r="A526" s="1">
        <v>12.6</v>
      </c>
      <c r="B526" s="15">
        <v>131.40186919999999</v>
      </c>
      <c r="C526" s="15">
        <v>11.70093458</v>
      </c>
      <c r="D526" s="15">
        <v>11.212058730000001</v>
      </c>
      <c r="E526" s="40">
        <f t="shared" si="68"/>
        <v>210.81680903185989</v>
      </c>
      <c r="F526" s="40">
        <f t="shared" si="70"/>
        <v>1.4223624779831985</v>
      </c>
      <c r="G526" s="40">
        <f t="shared" si="69"/>
        <v>6.746912091664582E-3</v>
      </c>
      <c r="I526" s="36"/>
    </row>
    <row r="527" spans="1:9" x14ac:dyDescent="0.2">
      <c r="A527" s="1">
        <v>12.624000000000001</v>
      </c>
      <c r="B527" s="15">
        <v>130.1401869</v>
      </c>
      <c r="C527" s="15">
        <v>11.62616822</v>
      </c>
      <c r="D527" s="15">
        <v>11.18515378</v>
      </c>
      <c r="E527" s="40">
        <f t="shared" si="68"/>
        <v>211.20118316627986</v>
      </c>
      <c r="F527" s="40">
        <f t="shared" si="70"/>
        <v>1.4277708827771591</v>
      </c>
      <c r="G527" s="40">
        <f t="shared" si="69"/>
        <v>6.7602409293941656E-3</v>
      </c>
      <c r="I527" s="36"/>
    </row>
    <row r="528" spans="1:9" x14ac:dyDescent="0.2">
      <c r="A528" s="1">
        <v>12.648</v>
      </c>
      <c r="B528" s="15">
        <v>128.79439249999999</v>
      </c>
      <c r="C528" s="15">
        <v>11.560747660000001</v>
      </c>
      <c r="D528" s="15">
        <v>11.16177716</v>
      </c>
      <c r="E528" s="40">
        <f t="shared" si="68"/>
        <v>211.53604139962809</v>
      </c>
      <c r="F528" s="40">
        <f t="shared" si="70"/>
        <v>1.4326263520596074</v>
      </c>
      <c r="G528" s="40">
        <f t="shared" si="69"/>
        <v>6.7724929642279212E-3</v>
      </c>
      <c r="I528" s="36"/>
    </row>
    <row r="529" spans="1:9" x14ac:dyDescent="0.2">
      <c r="A529" s="1">
        <v>12.672000000000001</v>
      </c>
      <c r="B529" s="15">
        <v>127.4766355</v>
      </c>
      <c r="C529" s="15">
        <v>11.46728972</v>
      </c>
      <c r="D529" s="15">
        <v>11.132371320000001</v>
      </c>
      <c r="E529" s="40">
        <f t="shared" si="68"/>
        <v>211.95843777423437</v>
      </c>
      <c r="F529" s="40">
        <f t="shared" si="70"/>
        <v>1.439228279403969</v>
      </c>
      <c r="G529" s="40">
        <f t="shared" si="69"/>
        <v>6.7901438344103579E-3</v>
      </c>
      <c r="I529" s="36"/>
    </row>
    <row r="530" spans="1:9" x14ac:dyDescent="0.2">
      <c r="A530" s="1">
        <v>12.696</v>
      </c>
      <c r="B530" s="15">
        <v>126.2149533</v>
      </c>
      <c r="C530" s="15">
        <v>11.34579439</v>
      </c>
      <c r="D530" s="15">
        <v>11.09915206</v>
      </c>
      <c r="E530" s="40">
        <f t="shared" si="68"/>
        <v>212.43717694854857</v>
      </c>
      <c r="F530" s="40">
        <f t="shared" si="70"/>
        <v>1.4475558335023706</v>
      </c>
      <c r="G530" s="40">
        <f t="shared" si="69"/>
        <v>6.8140419407520317E-3</v>
      </c>
      <c r="I530" s="36"/>
    </row>
    <row r="531" spans="1:9" x14ac:dyDescent="0.2">
      <c r="A531" s="1">
        <v>12.72</v>
      </c>
      <c r="B531" s="15">
        <v>125.3577982</v>
      </c>
      <c r="C531" s="15">
        <v>11.28440367</v>
      </c>
      <c r="D531" s="15">
        <v>11.076246210000001</v>
      </c>
      <c r="E531" s="40">
        <f t="shared" si="68"/>
        <v>212.76824777868833</v>
      </c>
      <c r="F531" s="40">
        <f xml:space="preserve"> E531^2*ABS(H$10/(LN(D531))^2-H$7)*SQRT(1/C531+1/B531)/(SQRT(11*109))</f>
        <v>1.4386292433315329</v>
      </c>
      <c r="G531" s="40">
        <f t="shared" si="69"/>
        <v>6.7614846592520157E-3</v>
      </c>
      <c r="I531" s="36"/>
    </row>
    <row r="532" spans="1:9" x14ac:dyDescent="0.2">
      <c r="A532" s="1">
        <v>12.744</v>
      </c>
      <c r="B532" s="15">
        <v>124.1009174</v>
      </c>
      <c r="C532" s="15">
        <v>11.229357800000001</v>
      </c>
      <c r="D532" s="15">
        <v>11.04557217</v>
      </c>
      <c r="E532" s="40">
        <f t="shared" si="68"/>
        <v>213.21282243618813</v>
      </c>
      <c r="F532" s="40">
        <f t="shared" ref="F532:F540" si="71" xml:space="preserve"> E532^2*ABS(H$10/(LN(D532))^2-H$7)*SQRT(1/C532+1/B532)/(SQRT(11*109))</f>
        <v>1.4430053021136096</v>
      </c>
      <c r="G532" s="40">
        <f t="shared" si="69"/>
        <v>6.7679105113177826E-3</v>
      </c>
      <c r="I532" s="36"/>
    </row>
    <row r="533" spans="1:9" x14ac:dyDescent="0.2">
      <c r="A533" s="1">
        <v>12.768000000000001</v>
      </c>
      <c r="B533" s="15">
        <v>123.0183486</v>
      </c>
      <c r="C533" s="15">
        <v>11.183486240000001</v>
      </c>
      <c r="D533" s="15">
        <v>11.02858249</v>
      </c>
      <c r="E533" s="40">
        <f t="shared" si="68"/>
        <v>213.45966430203276</v>
      </c>
      <c r="F533" s="40">
        <f t="shared" si="71"/>
        <v>1.4465236967981756</v>
      </c>
      <c r="G533" s="40">
        <f t="shared" si="69"/>
        <v>6.7765669056399826E-3</v>
      </c>
      <c r="I533" s="36"/>
    </row>
    <row r="534" spans="1:9" x14ac:dyDescent="0.2">
      <c r="A534" s="1">
        <v>12.792</v>
      </c>
      <c r="B534" s="15">
        <v>121.83486240000001</v>
      </c>
      <c r="C534" s="15">
        <v>11.100917430000001</v>
      </c>
      <c r="D534" s="15">
        <v>11.014932140000001</v>
      </c>
      <c r="E534" s="40">
        <f t="shared" si="68"/>
        <v>213.65829894626364</v>
      </c>
      <c r="F534" s="40">
        <f t="shared" si="71"/>
        <v>1.4522458601730714</v>
      </c>
      <c r="G534" s="40">
        <f t="shared" si="69"/>
        <v>6.7970486863153396E-3</v>
      </c>
      <c r="I534" s="36"/>
    </row>
    <row r="535" spans="1:9" x14ac:dyDescent="0.2">
      <c r="A535" s="1">
        <v>12.816000000000001</v>
      </c>
      <c r="B535" s="15">
        <v>121.07339450000001</v>
      </c>
      <c r="C535" s="15">
        <v>11.073394499999999</v>
      </c>
      <c r="D535" s="15">
        <v>10.997465699999999</v>
      </c>
      <c r="E535" s="40">
        <f t="shared" si="68"/>
        <v>213.91286511612347</v>
      </c>
      <c r="F535" s="40">
        <f t="shared" si="71"/>
        <v>1.4545418637894221</v>
      </c>
      <c r="G535" s="40">
        <f t="shared" si="69"/>
        <v>6.7996932442554031E-3</v>
      </c>
      <c r="I535" s="36"/>
    </row>
    <row r="536" spans="1:9" x14ac:dyDescent="0.2">
      <c r="A536" s="1">
        <v>12.84</v>
      </c>
      <c r="B536" s="15">
        <v>120.20183489999999</v>
      </c>
      <c r="C536" s="15">
        <v>10.96330275</v>
      </c>
      <c r="D536" s="15">
        <v>10.97294922</v>
      </c>
      <c r="E536" s="40">
        <f t="shared" si="68"/>
        <v>214.27093999187048</v>
      </c>
      <c r="F536" s="40">
        <f t="shared" si="71"/>
        <v>1.4619989633620412</v>
      </c>
      <c r="G536" s="40">
        <f t="shared" si="69"/>
        <v>6.8231322615073696E-3</v>
      </c>
      <c r="I536" s="36"/>
    </row>
    <row r="537" spans="1:9" x14ac:dyDescent="0.2">
      <c r="A537" s="1">
        <v>12.864000000000001</v>
      </c>
      <c r="B537" s="15">
        <v>119.1192661</v>
      </c>
      <c r="C537" s="15">
        <v>10.93577982</v>
      </c>
      <c r="D537" s="15">
        <v>10.94978936</v>
      </c>
      <c r="E537" s="40">
        <f t="shared" si="68"/>
        <v>214.61000978224956</v>
      </c>
      <c r="F537" s="40">
        <f t="shared" si="71"/>
        <v>1.4645309049177988</v>
      </c>
      <c r="G537" s="40">
        <f t="shared" si="69"/>
        <v>6.8241500310435681E-3</v>
      </c>
      <c r="I537" s="36"/>
    </row>
    <row r="538" spans="1:9" x14ac:dyDescent="0.2">
      <c r="A538" s="1">
        <v>12.888</v>
      </c>
      <c r="B538" s="15">
        <v>118.0458716</v>
      </c>
      <c r="C538" s="15">
        <v>10.724770639999999</v>
      </c>
      <c r="D538" s="15">
        <v>10.930037609999999</v>
      </c>
      <c r="E538" s="40">
        <f t="shared" si="68"/>
        <v>214.89980165707567</v>
      </c>
      <c r="F538" s="40">
        <f t="shared" si="71"/>
        <v>1.4784501541434101</v>
      </c>
      <c r="G538" s="40">
        <f t="shared" si="69"/>
        <v>6.8797185606649979E-3</v>
      </c>
      <c r="I538" s="36"/>
    </row>
    <row r="539" spans="1:9" x14ac:dyDescent="0.2">
      <c r="A539" s="1">
        <v>12.912000000000001</v>
      </c>
      <c r="B539" s="15">
        <v>116.8623853</v>
      </c>
      <c r="C539" s="15">
        <v>10.633027520000001</v>
      </c>
      <c r="D539" s="15">
        <v>10.919394199999999</v>
      </c>
      <c r="E539" s="40">
        <f t="shared" si="68"/>
        <v>215.05619372780814</v>
      </c>
      <c r="F539" s="40">
        <f t="shared" si="71"/>
        <v>1.4850202410188018</v>
      </c>
      <c r="G539" s="40">
        <f t="shared" si="69"/>
        <v>6.9052660854695448E-3</v>
      </c>
      <c r="I539" s="36"/>
    </row>
    <row r="540" spans="1:9" x14ac:dyDescent="0.2">
      <c r="A540" s="1">
        <v>12.936</v>
      </c>
      <c r="B540" s="15">
        <v>115.3577982</v>
      </c>
      <c r="C540" s="15">
        <v>10.559633030000001</v>
      </c>
      <c r="D540" s="15">
        <v>10.91613851</v>
      </c>
      <c r="E540" s="40">
        <f t="shared" si="68"/>
        <v>215.10406496927794</v>
      </c>
      <c r="F540" s="40">
        <f t="shared" si="71"/>
        <v>1.4905816183441414</v>
      </c>
      <c r="G540" s="40">
        <f t="shared" si="69"/>
        <v>6.9295836810756338E-3</v>
      </c>
      <c r="I540" s="36"/>
    </row>
    <row r="541" spans="1:9" x14ac:dyDescent="0.2">
      <c r="A541" s="1">
        <v>12.96</v>
      </c>
      <c r="B541" s="15">
        <v>114.4144144</v>
      </c>
      <c r="C541" s="15">
        <v>10.54054054</v>
      </c>
      <c r="D541" s="15">
        <v>10.918969860000001</v>
      </c>
      <c r="E541" s="40">
        <f t="shared" si="68"/>
        <v>215.06243229758167</v>
      </c>
      <c r="F541" s="40">
        <f xml:space="preserve"> E541^2*ABS(H$10/(LN(D541))^2-H$7)*SQRT(1/C541+1/B541)/(SQRT(11*111))</f>
        <v>1.4787981893116544</v>
      </c>
      <c r="G541" s="40">
        <f t="shared" si="69"/>
        <v>6.8761344020579233E-3</v>
      </c>
      <c r="I541" s="36"/>
    </row>
    <row r="542" spans="1:9" x14ac:dyDescent="0.2">
      <c r="A542" s="1">
        <v>12.984</v>
      </c>
      <c r="B542" s="15">
        <v>113.33333330000001</v>
      </c>
      <c r="C542" s="15">
        <v>10.44144144</v>
      </c>
      <c r="D542" s="15">
        <v>10.92456994</v>
      </c>
      <c r="E542" s="40">
        <f t="shared" si="68"/>
        <v>214.98012194440636</v>
      </c>
      <c r="F542" s="40">
        <f t="shared" ref="F542:F550" si="72" xml:space="preserve"> E542^2*ABS(H$10/(LN(D542))^2-H$7)*SQRT(1/C542+1/B542)/(SQRT(11*111))</f>
        <v>1.4857432649456381</v>
      </c>
      <c r="G542" s="40">
        <f t="shared" si="69"/>
        <v>6.9110727610892774E-3</v>
      </c>
      <c r="I542" s="36"/>
    </row>
    <row r="543" spans="1:9" x14ac:dyDescent="0.2">
      <c r="A543" s="1">
        <v>13.007999999999999</v>
      </c>
      <c r="B543" s="15">
        <v>112.4414414</v>
      </c>
      <c r="C543" s="15">
        <v>10.378378379999999</v>
      </c>
      <c r="D543" s="15">
        <v>10.93299509</v>
      </c>
      <c r="E543" s="40">
        <f t="shared" si="68"/>
        <v>214.85637425150296</v>
      </c>
      <c r="F543" s="40">
        <f t="shared" si="72"/>
        <v>1.4902739540116743</v>
      </c>
      <c r="G543" s="40">
        <f t="shared" si="69"/>
        <v>6.9361402900116635E-3</v>
      </c>
      <c r="I543" s="36"/>
    </row>
    <row r="544" spans="1:9" x14ac:dyDescent="0.2">
      <c r="A544" s="1">
        <v>13.032</v>
      </c>
      <c r="B544" s="15">
        <v>111.3783784</v>
      </c>
      <c r="C544" s="15">
        <v>10.23423423</v>
      </c>
      <c r="D544" s="15">
        <v>10.92985004</v>
      </c>
      <c r="E544" s="40">
        <f t="shared" si="68"/>
        <v>214.90255634880987</v>
      </c>
      <c r="F544" s="40">
        <f t="shared" si="72"/>
        <v>1.500483467475735</v>
      </c>
      <c r="G544" s="40">
        <f t="shared" si="69"/>
        <v>6.9821573692231452E-3</v>
      </c>
      <c r="I544" s="36"/>
    </row>
    <row r="545" spans="1:9" x14ac:dyDescent="0.2">
      <c r="A545" s="1">
        <v>13.055999999999999</v>
      </c>
      <c r="B545" s="15">
        <v>110.5765766</v>
      </c>
      <c r="C545" s="15">
        <v>10.10810811</v>
      </c>
      <c r="D545" s="15">
        <v>10.91700501</v>
      </c>
      <c r="E545" s="40">
        <f t="shared" si="68"/>
        <v>215.09132256682329</v>
      </c>
      <c r="F545" s="40">
        <f t="shared" si="72"/>
        <v>1.5096263518843178</v>
      </c>
      <c r="G545" s="40">
        <f t="shared" si="69"/>
        <v>7.0185367492699114E-3</v>
      </c>
      <c r="I545" s="36"/>
    </row>
    <row r="546" spans="1:9" x14ac:dyDescent="0.2">
      <c r="A546" s="1">
        <v>13.08</v>
      </c>
      <c r="B546" s="15">
        <v>109.6486486</v>
      </c>
      <c r="C546" s="15">
        <v>10</v>
      </c>
      <c r="D546" s="15">
        <v>10.91295073</v>
      </c>
      <c r="E546" s="40">
        <f t="shared" si="68"/>
        <v>215.15095254305953</v>
      </c>
      <c r="F546" s="40">
        <f t="shared" si="72"/>
        <v>1.5176588246947063</v>
      </c>
      <c r="G546" s="40">
        <f t="shared" si="69"/>
        <v>7.0539256589671265E-3</v>
      </c>
      <c r="I546" s="36"/>
    </row>
    <row r="547" spans="1:9" x14ac:dyDescent="0.2">
      <c r="A547" s="1">
        <v>13.103999999999999</v>
      </c>
      <c r="B547" s="15">
        <v>108.5675676</v>
      </c>
      <c r="C547" s="15">
        <v>9.8468468470000001</v>
      </c>
      <c r="D547" s="15">
        <v>10.91192904</v>
      </c>
      <c r="E547" s="40">
        <f t="shared" si="68"/>
        <v>215.16598321845831</v>
      </c>
      <c r="F547" s="40">
        <f t="shared" si="72"/>
        <v>1.5290740340983888</v>
      </c>
      <c r="G547" s="40">
        <f t="shared" si="69"/>
        <v>7.1064859380951398E-3</v>
      </c>
      <c r="I547" s="36"/>
    </row>
    <row r="548" spans="1:9" x14ac:dyDescent="0.2">
      <c r="A548" s="1">
        <v>13.128</v>
      </c>
      <c r="B548" s="15">
        <v>107.6756757</v>
      </c>
      <c r="C548" s="15">
        <v>9.801801802</v>
      </c>
      <c r="D548" s="15">
        <v>10.914838980000001</v>
      </c>
      <c r="E548" s="40">
        <f t="shared" si="68"/>
        <v>215.1231773757049</v>
      </c>
      <c r="F548" s="40">
        <f t="shared" si="72"/>
        <v>1.5327872782626906</v>
      </c>
      <c r="G548" s="40">
        <f t="shared" si="69"/>
        <v>7.1251610215189998E-3</v>
      </c>
      <c r="I548" s="36"/>
    </row>
    <row r="549" spans="1:9" x14ac:dyDescent="0.2">
      <c r="A549" s="1">
        <v>13.151999999999999</v>
      </c>
      <c r="B549" s="15">
        <v>106.85585589999999</v>
      </c>
      <c r="C549" s="15">
        <v>9.7387387390000004</v>
      </c>
      <c r="D549" s="15">
        <v>10.92176407</v>
      </c>
      <c r="E549" s="40">
        <f t="shared" si="68"/>
        <v>215.02135712717771</v>
      </c>
      <c r="F549" s="40">
        <f t="shared" si="72"/>
        <v>1.5377443563608624</v>
      </c>
      <c r="G549" s="40">
        <f t="shared" si="69"/>
        <v>7.1515889254263228E-3</v>
      </c>
      <c r="I549" s="36"/>
    </row>
    <row r="550" spans="1:9" x14ac:dyDescent="0.2">
      <c r="A550" s="1">
        <v>13.176</v>
      </c>
      <c r="B550" s="15">
        <v>105.6576577</v>
      </c>
      <c r="C550" s="15">
        <v>9.7387387390000004</v>
      </c>
      <c r="D550" s="15">
        <v>10.924087869999999</v>
      </c>
      <c r="E550" s="40">
        <f t="shared" si="68"/>
        <v>214.98720565288627</v>
      </c>
      <c r="F550" s="40">
        <f t="shared" si="72"/>
        <v>1.5384469953710123</v>
      </c>
      <c r="G550" s="40">
        <f t="shared" si="69"/>
        <v>7.1559932634082226E-3</v>
      </c>
      <c r="I550" s="36"/>
    </row>
    <row r="551" spans="1:9" x14ac:dyDescent="0.2">
      <c r="A551" s="1">
        <v>13.2</v>
      </c>
      <c r="B551" s="15">
        <v>104.9469027</v>
      </c>
      <c r="C551" s="15">
        <v>9.6460176989999997</v>
      </c>
      <c r="D551" s="15">
        <v>10.917145400000001</v>
      </c>
      <c r="E551" s="40">
        <f t="shared" si="68"/>
        <v>215.08925814999273</v>
      </c>
      <c r="F551" s="40">
        <f xml:space="preserve"> E551^2*ABS(H$10/(LN(D551))^2-H$7)*SQRT(1/C551+1/B551)/(SQRT(11*113))</f>
        <v>1.5319754233467553</v>
      </c>
      <c r="G551" s="40">
        <f t="shared" si="69"/>
        <v>7.1225101454319515E-3</v>
      </c>
      <c r="I551" s="36"/>
    </row>
    <row r="552" spans="1:9" x14ac:dyDescent="0.2">
      <c r="A552" s="1">
        <v>13.224</v>
      </c>
      <c r="B552" s="15">
        <v>104.21238940000001</v>
      </c>
      <c r="C552" s="15">
        <v>9.6106194689999995</v>
      </c>
      <c r="D552" s="15">
        <v>10.908130460000001</v>
      </c>
      <c r="E552" s="40">
        <f t="shared" si="68"/>
        <v>215.22187957894886</v>
      </c>
      <c r="F552" s="40">
        <f t="shared" ref="F552:F560" si="73" xml:space="preserve"> E552^2*ABS(H$10/(LN(D552))^2-H$7)*SQRT(1/C552+1/B552)/(SQRT(11*113))</f>
        <v>1.5351037066925386</v>
      </c>
      <c r="G552" s="40">
        <f t="shared" si="69"/>
        <v>7.1326563530425052E-3</v>
      </c>
      <c r="I552" s="36"/>
    </row>
    <row r="553" spans="1:9" x14ac:dyDescent="0.2">
      <c r="A553" s="1">
        <v>13.247999999999999</v>
      </c>
      <c r="B553" s="15">
        <v>103.2743363</v>
      </c>
      <c r="C553" s="15">
        <v>9.4867256639999997</v>
      </c>
      <c r="D553" s="15">
        <v>10.895690719999999</v>
      </c>
      <c r="E553" s="40">
        <f t="shared" si="68"/>
        <v>215.40507709601624</v>
      </c>
      <c r="F553" s="40">
        <f t="shared" si="73"/>
        <v>1.5449600667015482</v>
      </c>
      <c r="G553" s="40">
        <f t="shared" si="69"/>
        <v>7.1723475023426969E-3</v>
      </c>
      <c r="I553" s="36"/>
    </row>
    <row r="554" spans="1:9" x14ac:dyDescent="0.2">
      <c r="A554" s="1">
        <v>13.272</v>
      </c>
      <c r="B554" s="15">
        <v>102.34513269999999</v>
      </c>
      <c r="C554" s="15">
        <v>9.3805309730000008</v>
      </c>
      <c r="D554" s="15">
        <v>10.88467973</v>
      </c>
      <c r="E554" s="40">
        <f t="shared" si="68"/>
        <v>215.56741983221869</v>
      </c>
      <c r="F554" s="40">
        <f t="shared" si="73"/>
        <v>1.5536352460757605</v>
      </c>
      <c r="G554" s="40">
        <f t="shared" si="69"/>
        <v>7.207189506118282E-3</v>
      </c>
      <c r="I554" s="36"/>
    </row>
    <row r="555" spans="1:9" x14ac:dyDescent="0.2">
      <c r="A555" s="1">
        <v>13.295999999999999</v>
      </c>
      <c r="B555" s="15">
        <v>101.2654867</v>
      </c>
      <c r="C555" s="15">
        <v>9.2831858409999999</v>
      </c>
      <c r="D555" s="15">
        <v>10.87046097</v>
      </c>
      <c r="E555" s="40">
        <f t="shared" si="68"/>
        <v>215.77731481236899</v>
      </c>
      <c r="F555" s="40">
        <f t="shared" si="73"/>
        <v>1.5618891880328134</v>
      </c>
      <c r="G555" s="40">
        <f t="shared" si="69"/>
        <v>7.2384309230605062E-3</v>
      </c>
      <c r="I555" s="36"/>
    </row>
    <row r="556" spans="1:9" x14ac:dyDescent="0.2">
      <c r="A556" s="1">
        <v>13.32</v>
      </c>
      <c r="B556" s="15">
        <v>100.3628319</v>
      </c>
      <c r="C556" s="15">
        <v>9.238938053</v>
      </c>
      <c r="D556" s="15">
        <v>10.86768041</v>
      </c>
      <c r="E556" s="40">
        <f t="shared" si="68"/>
        <v>215.81839487867902</v>
      </c>
      <c r="F556" s="40">
        <f t="shared" si="73"/>
        <v>1.5659215495929517</v>
      </c>
      <c r="G556" s="40">
        <f t="shared" si="69"/>
        <v>7.2557371695458348E-3</v>
      </c>
      <c r="I556" s="36"/>
    </row>
    <row r="557" spans="1:9" x14ac:dyDescent="0.2">
      <c r="A557" s="1">
        <v>13.343999999999999</v>
      </c>
      <c r="B557" s="15">
        <v>99.522123890000003</v>
      </c>
      <c r="C557" s="15">
        <v>9.159292035</v>
      </c>
      <c r="D557" s="15">
        <v>10.860981860000001</v>
      </c>
      <c r="E557" s="40">
        <f t="shared" si="68"/>
        <v>215.91740488601576</v>
      </c>
      <c r="F557" s="40">
        <f t="shared" si="73"/>
        <v>1.5727491187746048</v>
      </c>
      <c r="G557" s="40">
        <f t="shared" si="69"/>
        <v>7.2840312229802391E-3</v>
      </c>
      <c r="I557" s="36"/>
    </row>
    <row r="558" spans="1:9" x14ac:dyDescent="0.2">
      <c r="A558" s="1">
        <v>13.368</v>
      </c>
      <c r="B558" s="15">
        <v>98.769911500000006</v>
      </c>
      <c r="C558" s="15">
        <v>9.0707964600000004</v>
      </c>
      <c r="D558" s="15">
        <v>10.85527239</v>
      </c>
      <c r="E558" s="40">
        <f t="shared" si="68"/>
        <v>216.00184613977839</v>
      </c>
      <c r="F558" s="40">
        <f t="shared" si="73"/>
        <v>1.5803020251188871</v>
      </c>
      <c r="G558" s="40">
        <f t="shared" si="69"/>
        <v>7.3161505485293274E-3</v>
      </c>
      <c r="I558" s="36"/>
    </row>
    <row r="559" spans="1:9" x14ac:dyDescent="0.2">
      <c r="A559" s="1">
        <v>13.391999999999999</v>
      </c>
      <c r="B559" s="15">
        <v>97.68141593</v>
      </c>
      <c r="C559" s="15">
        <v>8.9911504420000004</v>
      </c>
      <c r="D559" s="15">
        <v>10.84697974</v>
      </c>
      <c r="E559" s="40">
        <f t="shared" si="68"/>
        <v>216.12457468934872</v>
      </c>
      <c r="F559" s="40">
        <f t="shared" si="73"/>
        <v>1.5874927921152018</v>
      </c>
      <c r="G559" s="40">
        <f t="shared" si="69"/>
        <v>7.3452673968104672E-3</v>
      </c>
      <c r="I559" s="36"/>
    </row>
    <row r="560" spans="1:9" x14ac:dyDescent="0.2">
      <c r="A560" s="1">
        <v>13.416</v>
      </c>
      <c r="B560" s="15">
        <v>96.672566369999998</v>
      </c>
      <c r="C560" s="15">
        <v>8.9380530969999992</v>
      </c>
      <c r="D560" s="15">
        <v>10.83633753</v>
      </c>
      <c r="E560" s="40">
        <f t="shared" si="68"/>
        <v>216.28221951476971</v>
      </c>
      <c r="F560" s="40">
        <f t="shared" si="73"/>
        <v>1.5925659108713399</v>
      </c>
      <c r="G560" s="40">
        <f t="shared" si="69"/>
        <v>7.3633695568885403E-3</v>
      </c>
      <c r="I560" s="36"/>
    </row>
    <row r="561" spans="1:9" x14ac:dyDescent="0.2">
      <c r="A561" s="1">
        <v>13.44</v>
      </c>
      <c r="B561" s="15">
        <v>95.956521739999999</v>
      </c>
      <c r="C561" s="15">
        <v>8.8695652169999999</v>
      </c>
      <c r="D561" s="15">
        <v>10.81998974</v>
      </c>
      <c r="E561" s="40">
        <f t="shared" si="68"/>
        <v>216.52469542781819</v>
      </c>
      <c r="F561" s="40">
        <f xml:space="preserve"> E561^2*ABS(H$10/(LN(D561))^2-H$7)*SQRT(1/C561+1/B561)/(SQRT(11*115))</f>
        <v>1.5848073525669535</v>
      </c>
      <c r="G561" s="40">
        <f t="shared" si="69"/>
        <v>7.3192914528092392E-3</v>
      </c>
      <c r="I561" s="36"/>
    </row>
    <row r="562" spans="1:9" x14ac:dyDescent="0.2">
      <c r="A562" s="1">
        <v>13.464</v>
      </c>
      <c r="B562" s="15">
        <v>95</v>
      </c>
      <c r="C562" s="15">
        <v>8.7913043480000006</v>
      </c>
      <c r="D562" s="15">
        <v>10.809854</v>
      </c>
      <c r="E562" s="40">
        <f t="shared" si="68"/>
        <v>216.67522217978163</v>
      </c>
      <c r="F562" s="40">
        <f t="shared" ref="F562:F570" si="74" xml:space="preserve"> E562^2*ABS(H$10/(LN(D562))^2-H$7)*SQRT(1/C562+1/B562)/(SQRT(11*115))</f>
        <v>1.5919673033898805</v>
      </c>
      <c r="G562" s="40">
        <f t="shared" si="69"/>
        <v>7.3472512794701544E-3</v>
      </c>
      <c r="I562" s="36"/>
    </row>
    <row r="563" spans="1:9" x14ac:dyDescent="0.2">
      <c r="A563" s="1">
        <v>13.488</v>
      </c>
      <c r="B563" s="15">
        <v>94.026086960000001</v>
      </c>
      <c r="C563" s="15">
        <v>8.7217391299999996</v>
      </c>
      <c r="D563" s="15">
        <v>10.80538853</v>
      </c>
      <c r="E563" s="40">
        <f t="shared" si="68"/>
        <v>216.74158530056323</v>
      </c>
      <c r="F563" s="40">
        <f t="shared" si="74"/>
        <v>1.5984805579794981</v>
      </c>
      <c r="G563" s="40">
        <f t="shared" si="69"/>
        <v>7.3750524421182422E-3</v>
      </c>
      <c r="I563" s="36"/>
    </row>
    <row r="564" spans="1:9" x14ac:dyDescent="0.2">
      <c r="A564" s="1">
        <v>13.512</v>
      </c>
      <c r="B564" s="15">
        <v>93.4</v>
      </c>
      <c r="C564" s="15">
        <v>8.6521739130000004</v>
      </c>
      <c r="D564" s="15">
        <v>10.79074037</v>
      </c>
      <c r="E564" s="40">
        <f t="shared" si="68"/>
        <v>216.95947460156358</v>
      </c>
      <c r="F564" s="40">
        <f t="shared" si="74"/>
        <v>1.6048500823588641</v>
      </c>
      <c r="G564" s="40">
        <f t="shared" si="69"/>
        <v>7.3970039119337829E-3</v>
      </c>
      <c r="I564" s="36"/>
    </row>
    <row r="565" spans="1:9" x14ac:dyDescent="0.2">
      <c r="A565" s="1">
        <v>13.536</v>
      </c>
      <c r="B565" s="15">
        <v>92.634782610000002</v>
      </c>
      <c r="C565" s="15">
        <v>8.5826086959999994</v>
      </c>
      <c r="D565" s="15">
        <v>10.78446486</v>
      </c>
      <c r="E565" s="40">
        <f t="shared" si="68"/>
        <v>217.05291418863294</v>
      </c>
      <c r="F565" s="40">
        <f t="shared" si="74"/>
        <v>1.6113669377700461</v>
      </c>
      <c r="G565" s="40">
        <f t="shared" si="69"/>
        <v>7.4238438299412315E-3</v>
      </c>
      <c r="I565" s="36"/>
    </row>
    <row r="566" spans="1:9" x14ac:dyDescent="0.2">
      <c r="A566" s="1">
        <v>13.56</v>
      </c>
      <c r="B566" s="15">
        <v>91.8</v>
      </c>
      <c r="C566" s="15">
        <v>8.5565217390000008</v>
      </c>
      <c r="D566" s="15">
        <v>10.783196240000001</v>
      </c>
      <c r="E566" s="40">
        <f t="shared" si="68"/>
        <v>217.07181009464682</v>
      </c>
      <c r="F566" s="40">
        <f t="shared" si="74"/>
        <v>1.6142365026550978</v>
      </c>
      <c r="G566" s="40">
        <f t="shared" si="69"/>
        <v>7.4364170177199174E-3</v>
      </c>
      <c r="I566" s="36"/>
    </row>
    <row r="567" spans="1:9" x14ac:dyDescent="0.2">
      <c r="A567" s="1">
        <v>13.584</v>
      </c>
      <c r="B567" s="15">
        <v>91.434782609999999</v>
      </c>
      <c r="C567" s="15">
        <v>8.5043478260000001</v>
      </c>
      <c r="D567" s="15">
        <v>10.784869840000001</v>
      </c>
      <c r="E567" s="40">
        <f t="shared" si="68"/>
        <v>217.0468825468719</v>
      </c>
      <c r="F567" s="40">
        <f t="shared" si="74"/>
        <v>1.6190299704346098</v>
      </c>
      <c r="G567" s="40">
        <f t="shared" si="69"/>
        <v>7.4593560222408432E-3</v>
      </c>
      <c r="I567" s="36"/>
    </row>
    <row r="568" spans="1:9" x14ac:dyDescent="0.2">
      <c r="A568" s="1">
        <v>13.608000000000001</v>
      </c>
      <c r="B568" s="15">
        <v>90.765217390000004</v>
      </c>
      <c r="C568" s="15">
        <v>8.3913043480000002</v>
      </c>
      <c r="D568" s="15">
        <v>10.79080166</v>
      </c>
      <c r="E568" s="40">
        <f t="shared" si="68"/>
        <v>216.95856229293588</v>
      </c>
      <c r="F568" s="40">
        <f t="shared" si="74"/>
        <v>1.6294668585420571</v>
      </c>
      <c r="G568" s="40">
        <f t="shared" si="69"/>
        <v>7.5104980477422355E-3</v>
      </c>
      <c r="I568" s="36"/>
    </row>
    <row r="569" spans="1:9" x14ac:dyDescent="0.2">
      <c r="A569" s="1">
        <v>13.632</v>
      </c>
      <c r="B569" s="15">
        <v>89.739130430000003</v>
      </c>
      <c r="C569" s="15">
        <v>8.3652173909999998</v>
      </c>
      <c r="D569" s="15">
        <v>10.79702711</v>
      </c>
      <c r="E569" s="40">
        <f t="shared" si="68"/>
        <v>216.86592325727665</v>
      </c>
      <c r="F569" s="40">
        <f t="shared" si="74"/>
        <v>1.6325596183997484</v>
      </c>
      <c r="G569" s="40">
        <f t="shared" si="69"/>
        <v>7.5279674827611262E-3</v>
      </c>
      <c r="I569" s="36"/>
    </row>
    <row r="570" spans="1:9" x14ac:dyDescent="0.2">
      <c r="A570" s="1">
        <v>13.656000000000001</v>
      </c>
      <c r="B570" s="15">
        <v>88.895652170000005</v>
      </c>
      <c r="C570" s="15">
        <v>8.2347826089999998</v>
      </c>
      <c r="D570" s="15">
        <v>10.7971691</v>
      </c>
      <c r="E570" s="40">
        <f t="shared" si="68"/>
        <v>216.86381098265437</v>
      </c>
      <c r="F570" s="40">
        <f t="shared" si="74"/>
        <v>1.6449991719569432</v>
      </c>
      <c r="G570" s="40">
        <f t="shared" si="69"/>
        <v>7.5854019372947239E-3</v>
      </c>
      <c r="I570" s="36"/>
    </row>
    <row r="571" spans="1:9" x14ac:dyDescent="0.2">
      <c r="A571" s="1">
        <v>13.68</v>
      </c>
      <c r="B571" s="15">
        <v>88.07692308</v>
      </c>
      <c r="C571" s="15">
        <v>8.153846154</v>
      </c>
      <c r="D571" s="15">
        <v>10.793157519999999</v>
      </c>
      <c r="E571" s="40">
        <f t="shared" si="68"/>
        <v>216.92349904788071</v>
      </c>
      <c r="F571" s="40">
        <f xml:space="preserve"> E571^2*ABS(H$10/(LN(D571))^2-H$7)*SQRT(1/C571+1/B571)/(SQRT(11*117))</f>
        <v>1.6389218050082683</v>
      </c>
      <c r="G571" s="40">
        <f t="shared" si="69"/>
        <v>7.5552985831494231E-3</v>
      </c>
      <c r="I571" s="36"/>
    </row>
    <row r="572" spans="1:9" x14ac:dyDescent="0.2">
      <c r="A572" s="1">
        <v>13.704000000000001</v>
      </c>
      <c r="B572" s="15">
        <v>87.529914529999999</v>
      </c>
      <c r="C572" s="15">
        <v>8.076923077</v>
      </c>
      <c r="D572" s="15">
        <v>10.80102325</v>
      </c>
      <c r="E572" s="40">
        <f t="shared" si="68"/>
        <v>216.8064866322137</v>
      </c>
      <c r="F572" s="40">
        <f t="shared" ref="F572:F580" si="75" xml:space="preserve"> E572^2*ABS(H$10/(LN(D572))^2-H$7)*SQRT(1/C572+1/B572)/(SQRT(11*117))</f>
        <v>1.6464562266268004</v>
      </c>
      <c r="G572" s="40">
        <f t="shared" si="69"/>
        <v>7.5941280733902421E-3</v>
      </c>
      <c r="I572" s="36"/>
    </row>
    <row r="573" spans="1:9" x14ac:dyDescent="0.2">
      <c r="A573" s="1">
        <v>13.728</v>
      </c>
      <c r="B573" s="15">
        <v>86.692307690000007</v>
      </c>
      <c r="C573" s="15">
        <v>7.9743589740000003</v>
      </c>
      <c r="D573" s="15">
        <v>10.80679844</v>
      </c>
      <c r="E573" s="40">
        <f t="shared" si="68"/>
        <v>216.72062903040353</v>
      </c>
      <c r="F573" s="40">
        <f t="shared" si="75"/>
        <v>1.6567679983535031</v>
      </c>
      <c r="G573" s="40">
        <f t="shared" si="69"/>
        <v>7.6447175599563101E-3</v>
      </c>
      <c r="I573" s="36"/>
    </row>
    <row r="574" spans="1:9" x14ac:dyDescent="0.2">
      <c r="A574" s="1">
        <v>13.752000000000001</v>
      </c>
      <c r="B574" s="15">
        <v>86.051282049999998</v>
      </c>
      <c r="C574" s="15">
        <v>7.9316239319999999</v>
      </c>
      <c r="D574" s="15">
        <v>10.807036269999999</v>
      </c>
      <c r="E574" s="40">
        <f t="shared" si="68"/>
        <v>216.71709430822821</v>
      </c>
      <c r="F574" s="40">
        <f t="shared" si="75"/>
        <v>1.6613677967204843</v>
      </c>
      <c r="G574" s="40">
        <f t="shared" si="69"/>
        <v>7.6660671463118927E-3</v>
      </c>
      <c r="I574" s="36"/>
    </row>
    <row r="575" spans="1:9" x14ac:dyDescent="0.2">
      <c r="A575" s="1">
        <v>13.776</v>
      </c>
      <c r="B575" s="15">
        <v>85.264957260000003</v>
      </c>
      <c r="C575" s="15">
        <v>7.8974358970000003</v>
      </c>
      <c r="D575" s="15">
        <v>10.81655857</v>
      </c>
      <c r="E575" s="40">
        <f t="shared" si="68"/>
        <v>216.57563577081484</v>
      </c>
      <c r="F575" s="40">
        <f t="shared" si="75"/>
        <v>1.6652613924282191</v>
      </c>
      <c r="G575" s="40">
        <f t="shared" si="69"/>
        <v>7.6890523096071429E-3</v>
      </c>
      <c r="I575" s="36"/>
    </row>
    <row r="576" spans="1:9" x14ac:dyDescent="0.2">
      <c r="A576" s="1">
        <v>13.8</v>
      </c>
      <c r="B576" s="15">
        <v>84.61538462</v>
      </c>
      <c r="C576" s="15">
        <v>7.8717948719999997</v>
      </c>
      <c r="D576" s="15">
        <v>10.82906015</v>
      </c>
      <c r="E576" s="40">
        <f t="shared" si="68"/>
        <v>216.39011324760318</v>
      </c>
      <c r="F576" s="40">
        <f t="shared" si="75"/>
        <v>1.6682193165993613</v>
      </c>
      <c r="G576" s="40">
        <f t="shared" si="69"/>
        <v>7.7093139402839104E-3</v>
      </c>
      <c r="I576" s="36"/>
    </row>
    <row r="577" spans="1:9" x14ac:dyDescent="0.2">
      <c r="A577" s="1">
        <v>13.824</v>
      </c>
      <c r="B577" s="15">
        <v>84.025641030000003</v>
      </c>
      <c r="C577" s="15">
        <v>7.769230769</v>
      </c>
      <c r="D577" s="15">
        <v>10.83670721</v>
      </c>
      <c r="E577" s="40">
        <f t="shared" si="68"/>
        <v>216.276740682472</v>
      </c>
      <c r="F577" s="40">
        <f t="shared" si="75"/>
        <v>1.6787139575134735</v>
      </c>
      <c r="G577" s="40">
        <f t="shared" si="69"/>
        <v>7.7618793043403942E-3</v>
      </c>
      <c r="I577" s="36"/>
    </row>
    <row r="578" spans="1:9" x14ac:dyDescent="0.2">
      <c r="A578" s="1">
        <v>13.848000000000001</v>
      </c>
      <c r="B578" s="15">
        <v>83.470085470000001</v>
      </c>
      <c r="C578" s="15">
        <v>7.7179487179999997</v>
      </c>
      <c r="D578" s="15">
        <v>10.845918040000001</v>
      </c>
      <c r="E578" s="40">
        <f t="shared" si="68"/>
        <v>216.14029458774954</v>
      </c>
      <c r="F578" s="40">
        <f t="shared" si="75"/>
        <v>1.684223407859788</v>
      </c>
      <c r="G578" s="40">
        <f t="shared" si="69"/>
        <v>7.792269419601535E-3</v>
      </c>
      <c r="I578" s="36"/>
    </row>
    <row r="579" spans="1:9" x14ac:dyDescent="0.2">
      <c r="A579" s="1">
        <v>13.872</v>
      </c>
      <c r="B579" s="15">
        <v>82.85470085</v>
      </c>
      <c r="C579" s="15">
        <v>7.6581196580000004</v>
      </c>
      <c r="D579" s="15">
        <v>10.852275240000001</v>
      </c>
      <c r="E579" s="40">
        <f t="shared" ref="E579:E630" si="76" xml:space="preserve"> (H$4+H$7*LN(D579)+H$10/LN(D579))^-1</f>
        <v>216.04619167381426</v>
      </c>
      <c r="F579" s="40">
        <f t="shared" si="75"/>
        <v>1.6907177338288559</v>
      </c>
      <c r="G579" s="40">
        <f t="shared" si="69"/>
        <v>7.8257233822547328E-3</v>
      </c>
      <c r="I579" s="36"/>
    </row>
    <row r="580" spans="1:9" x14ac:dyDescent="0.2">
      <c r="A580" s="1">
        <v>13.896000000000001</v>
      </c>
      <c r="B580" s="15">
        <v>82.307692309999993</v>
      </c>
      <c r="C580" s="15">
        <v>7.5982905980000002</v>
      </c>
      <c r="D580" s="15">
        <v>10.875829550000001</v>
      </c>
      <c r="E580" s="40">
        <f t="shared" si="76"/>
        <v>215.69803062576696</v>
      </c>
      <c r="F580" s="40">
        <f t="shared" si="75"/>
        <v>1.6970833104673304</v>
      </c>
      <c r="G580" s="40">
        <f t="shared" si="69"/>
        <v>7.8678665055210723E-3</v>
      </c>
      <c r="I580" s="36"/>
    </row>
    <row r="581" spans="1:9" x14ac:dyDescent="0.2">
      <c r="A581" s="1">
        <v>13.92</v>
      </c>
      <c r="B581" s="15">
        <v>81.857142859999996</v>
      </c>
      <c r="C581" s="15">
        <v>7.4873949580000003</v>
      </c>
      <c r="D581" s="15">
        <v>10.916589650000001</v>
      </c>
      <c r="E581" s="40">
        <f t="shared" si="76"/>
        <v>215.09743054917806</v>
      </c>
      <c r="F581" s="40">
        <f xml:space="preserve"> E581^2*ABS(H$10/(LN(D581))^2-H$7)*SQRT(1/C581+1/B581)/(SQRT(11*119))</f>
        <v>1.6941017423801796</v>
      </c>
      <c r="G581" s="40">
        <f t="shared" ref="G581:G630" si="77" xml:space="preserve"> F581/E581</f>
        <v>7.8759738693989396E-3</v>
      </c>
      <c r="I581" s="36"/>
    </row>
    <row r="582" spans="1:9" x14ac:dyDescent="0.2">
      <c r="A582" s="1">
        <v>13.944000000000001</v>
      </c>
      <c r="B582" s="15">
        <v>81.050420169999995</v>
      </c>
      <c r="C582" s="15">
        <v>7.4453781509999999</v>
      </c>
      <c r="D582" s="15">
        <v>10.961760099999999</v>
      </c>
      <c r="E582" s="40">
        <f t="shared" si="76"/>
        <v>214.43465536467372</v>
      </c>
      <c r="F582" s="40">
        <f t="shared" ref="F582:F590" si="78" xml:space="preserve"> E582^2*ABS(H$10/(LN(D582))^2-H$7)*SQRT(1/C582+1/B582)/(SQRT(11*119))</f>
        <v>1.6985846470896824</v>
      </c>
      <c r="G582" s="40">
        <f t="shared" si="77"/>
        <v>7.9212226409999843E-3</v>
      </c>
      <c r="I582" s="36"/>
    </row>
    <row r="583" spans="1:9" x14ac:dyDescent="0.2">
      <c r="A583" s="1">
        <v>13.968</v>
      </c>
      <c r="B583" s="15">
        <v>80.521008399999999</v>
      </c>
      <c r="C583" s="15">
        <v>7.361344538</v>
      </c>
      <c r="D583" s="15">
        <v>11.00651661</v>
      </c>
      <c r="E583" s="40">
        <f t="shared" si="76"/>
        <v>213.78089567277812</v>
      </c>
      <c r="F583" s="40">
        <f t="shared" si="78"/>
        <v>1.7071833589759804</v>
      </c>
      <c r="G583" s="40">
        <f t="shared" si="77"/>
        <v>7.9856684742731446E-3</v>
      </c>
      <c r="I583" s="36"/>
    </row>
    <row r="584" spans="1:9" x14ac:dyDescent="0.2">
      <c r="A584" s="1">
        <v>13.992000000000001</v>
      </c>
      <c r="B584" s="15">
        <v>79.899159659999995</v>
      </c>
      <c r="C584" s="15">
        <v>7.3025210080000003</v>
      </c>
      <c r="D584" s="15">
        <v>11.056923619999999</v>
      </c>
      <c r="E584" s="40">
        <f t="shared" si="76"/>
        <v>213.04813679389829</v>
      </c>
      <c r="F584" s="40">
        <f t="shared" si="78"/>
        <v>1.7130542343207009</v>
      </c>
      <c r="G584" s="40">
        <f t="shared" si="77"/>
        <v>8.0406909917165852E-3</v>
      </c>
      <c r="I584" s="36"/>
    </row>
    <row r="585" spans="1:9" x14ac:dyDescent="0.2">
      <c r="A585" s="1">
        <v>14.016</v>
      </c>
      <c r="B585" s="15">
        <v>79.344537819999999</v>
      </c>
      <c r="C585" s="15">
        <v>7.1428571429999996</v>
      </c>
      <c r="D585" s="15">
        <v>11.10092923</v>
      </c>
      <c r="E585" s="40">
        <f t="shared" si="76"/>
        <v>212.41152335095862</v>
      </c>
      <c r="F585" s="40">
        <f t="shared" si="78"/>
        <v>1.7300181962676762</v>
      </c>
      <c r="G585" s="40">
        <f t="shared" si="77"/>
        <v>8.1446532136076246E-3</v>
      </c>
      <c r="I585" s="36"/>
    </row>
    <row r="586" spans="1:9" x14ac:dyDescent="0.2">
      <c r="A586" s="1">
        <v>14.04</v>
      </c>
      <c r="B586" s="15">
        <v>78.714285709999999</v>
      </c>
      <c r="C586" s="15">
        <v>7</v>
      </c>
      <c r="D586" s="15">
        <v>11.146469</v>
      </c>
      <c r="E586" s="40">
        <f t="shared" si="76"/>
        <v>211.75577072094117</v>
      </c>
      <c r="F586" s="40">
        <f t="shared" si="78"/>
        <v>1.7455516972155303</v>
      </c>
      <c r="G586" s="40">
        <f t="shared" si="77"/>
        <v>8.2432308280083501E-3</v>
      </c>
      <c r="I586" s="36"/>
    </row>
    <row r="587" spans="1:9" x14ac:dyDescent="0.2">
      <c r="A587" s="1">
        <v>14.064</v>
      </c>
      <c r="B587" s="15">
        <v>77.966386549999996</v>
      </c>
      <c r="C587" s="15">
        <v>6.9327731090000002</v>
      </c>
      <c r="D587" s="15">
        <v>11.184340479999999</v>
      </c>
      <c r="E587" s="40">
        <f t="shared" si="76"/>
        <v>211.21281938046408</v>
      </c>
      <c r="F587" s="40">
        <f t="shared" si="78"/>
        <v>1.752930517132123</v>
      </c>
      <c r="G587" s="40">
        <f t="shared" si="77"/>
        <v>8.2993566501970498E-3</v>
      </c>
      <c r="I587" s="36"/>
    </row>
    <row r="588" spans="1:9" x14ac:dyDescent="0.2">
      <c r="A588" s="1">
        <v>14.087999999999999</v>
      </c>
      <c r="B588" s="15">
        <v>77.252100839999997</v>
      </c>
      <c r="C588" s="15">
        <v>6.8319327730000001</v>
      </c>
      <c r="D588" s="15">
        <v>11.21751652</v>
      </c>
      <c r="E588" s="40">
        <f t="shared" si="76"/>
        <v>210.73897123515897</v>
      </c>
      <c r="F588" s="40">
        <f t="shared" si="78"/>
        <v>1.7644280477398187</v>
      </c>
      <c r="G588" s="40">
        <f t="shared" si="77"/>
        <v>8.3725759758546611E-3</v>
      </c>
      <c r="I588" s="36"/>
    </row>
    <row r="589" spans="1:9" x14ac:dyDescent="0.2">
      <c r="A589" s="1">
        <v>14.112</v>
      </c>
      <c r="B589" s="15">
        <v>76.529411760000002</v>
      </c>
      <c r="C589" s="15">
        <v>6.731092437</v>
      </c>
      <c r="D589" s="15">
        <v>11.2397223</v>
      </c>
      <c r="E589" s="40">
        <f t="shared" si="76"/>
        <v>210.42274513391723</v>
      </c>
      <c r="F589" s="40">
        <f t="shared" si="78"/>
        <v>1.7764925253838795</v>
      </c>
      <c r="G589" s="40">
        <f t="shared" si="77"/>
        <v>8.4424928695483199E-3</v>
      </c>
      <c r="I589" s="36"/>
    </row>
    <row r="590" spans="1:9" x14ac:dyDescent="0.2">
      <c r="A590" s="1">
        <v>14.135999999999999</v>
      </c>
      <c r="B590" s="15">
        <v>75.798319329999998</v>
      </c>
      <c r="C590" s="15">
        <v>6.7058823529999998</v>
      </c>
      <c r="D590" s="15">
        <v>11.26520813</v>
      </c>
      <c r="E590" s="40">
        <f t="shared" si="76"/>
        <v>210.0607363478068</v>
      </c>
      <c r="F590" s="40">
        <f t="shared" si="78"/>
        <v>1.7794012426672241</v>
      </c>
      <c r="G590" s="40">
        <f t="shared" si="77"/>
        <v>8.4708892942324601E-3</v>
      </c>
      <c r="I590" s="36"/>
    </row>
    <row r="591" spans="1:9" x14ac:dyDescent="0.2">
      <c r="A591" s="1">
        <v>14.16</v>
      </c>
      <c r="B591" s="15">
        <v>75.305785119999996</v>
      </c>
      <c r="C591" s="15">
        <v>6.6446280990000002</v>
      </c>
      <c r="D591" s="15">
        <v>11.282182629999999</v>
      </c>
      <c r="E591" s="40">
        <f t="shared" si="76"/>
        <v>209.82017651717058</v>
      </c>
      <c r="F591" s="40">
        <f xml:space="preserve"> E591^2*ABS(H$10/(LN(D591))^2-H$7)*SQRT(1/C591+1/B591)/(SQRT(11*121))</f>
        <v>1.7719749815021226</v>
      </c>
      <c r="G591" s="40">
        <f t="shared" si="77"/>
        <v>8.4452077532072498E-3</v>
      </c>
      <c r="I591" s="36"/>
    </row>
    <row r="592" spans="1:9" x14ac:dyDescent="0.2">
      <c r="A592" s="1">
        <v>14.183999999999999</v>
      </c>
      <c r="B592" s="15">
        <v>74.661157020000005</v>
      </c>
      <c r="C592" s="15">
        <v>6.5785123969999999</v>
      </c>
      <c r="D592" s="15">
        <v>11.290301639999999</v>
      </c>
      <c r="E592" s="40">
        <f t="shared" si="76"/>
        <v>209.70527136355031</v>
      </c>
      <c r="F592" s="40">
        <f t="shared" ref="F592:F600" si="79" xml:space="preserve"> E592^2*ABS(H$10/(LN(D592))^2-H$7)*SQRT(1/C592+1/B592)/(SQRT(11*121))</f>
        <v>1.780470108910748</v>
      </c>
      <c r="G592" s="40">
        <f t="shared" si="77"/>
        <v>8.4903450320239233E-3</v>
      </c>
      <c r="I592" s="36"/>
    </row>
    <row r="593" spans="1:9" x14ac:dyDescent="0.2">
      <c r="A593" s="1">
        <v>14.208</v>
      </c>
      <c r="B593" s="15">
        <v>74.107438020000004</v>
      </c>
      <c r="C593" s="15">
        <v>6.5867768599999996</v>
      </c>
      <c r="D593" s="15">
        <v>11.30076077</v>
      </c>
      <c r="E593" s="40">
        <f t="shared" si="76"/>
        <v>209.55739649575023</v>
      </c>
      <c r="F593" s="40">
        <f t="shared" si="79"/>
        <v>1.7796088930485963</v>
      </c>
      <c r="G593" s="40">
        <f t="shared" si="77"/>
        <v>8.4922265823467909E-3</v>
      </c>
      <c r="I593" s="36"/>
    </row>
    <row r="594" spans="1:9" x14ac:dyDescent="0.2">
      <c r="A594" s="1">
        <v>14.231999999999999</v>
      </c>
      <c r="B594" s="15">
        <v>73.380165289999994</v>
      </c>
      <c r="C594" s="15">
        <v>6.5619834709999996</v>
      </c>
      <c r="D594" s="15">
        <v>11.30419989</v>
      </c>
      <c r="E594" s="40">
        <f t="shared" si="76"/>
        <v>209.5088097036662</v>
      </c>
      <c r="F594" s="40">
        <f t="shared" si="79"/>
        <v>1.7832879699211424</v>
      </c>
      <c r="G594" s="40">
        <f t="shared" si="77"/>
        <v>8.5117564862473485E-3</v>
      </c>
      <c r="I594" s="36"/>
    </row>
    <row r="595" spans="1:9" x14ac:dyDescent="0.2">
      <c r="A595" s="1">
        <v>14.256</v>
      </c>
      <c r="B595" s="15">
        <v>72.80165289</v>
      </c>
      <c r="C595" s="15">
        <v>6.4876033059999996</v>
      </c>
      <c r="D595" s="15">
        <v>11.298268200000001</v>
      </c>
      <c r="E595" s="40">
        <f t="shared" si="76"/>
        <v>209.59262208588922</v>
      </c>
      <c r="F595" s="40">
        <f t="shared" si="79"/>
        <v>1.7934405596593339</v>
      </c>
      <c r="G595" s="40">
        <f t="shared" si="77"/>
        <v>8.5567924186014423E-3</v>
      </c>
      <c r="I595" s="36"/>
    </row>
    <row r="596" spans="1:9" x14ac:dyDescent="0.2">
      <c r="A596" s="1">
        <v>14.28</v>
      </c>
      <c r="B596" s="15">
        <v>72.157024789999994</v>
      </c>
      <c r="C596" s="15">
        <v>6.3884297520000004</v>
      </c>
      <c r="D596" s="15">
        <v>11.2999546</v>
      </c>
      <c r="E596" s="40">
        <f t="shared" si="76"/>
        <v>209.56878843733307</v>
      </c>
      <c r="F596" s="40">
        <f t="shared" si="79"/>
        <v>1.8067662593434592</v>
      </c>
      <c r="G596" s="40">
        <f t="shared" si="77"/>
        <v>8.6213518378178387E-3</v>
      </c>
      <c r="I596" s="36"/>
    </row>
    <row r="597" spans="1:9" x14ac:dyDescent="0.2">
      <c r="A597" s="1">
        <v>14.304</v>
      </c>
      <c r="B597" s="15">
        <v>71.471074380000005</v>
      </c>
      <c r="C597" s="15">
        <v>6.3057851239999998</v>
      </c>
      <c r="D597" s="15">
        <v>11.29926405</v>
      </c>
      <c r="E597" s="40">
        <f t="shared" si="76"/>
        <v>209.57854735308206</v>
      </c>
      <c r="F597" s="40">
        <f t="shared" si="79"/>
        <v>1.8183367933415924</v>
      </c>
      <c r="G597" s="40">
        <f t="shared" si="77"/>
        <v>8.6761589690675552E-3</v>
      </c>
      <c r="I597" s="36"/>
    </row>
    <row r="598" spans="1:9" x14ac:dyDescent="0.2">
      <c r="A598" s="1">
        <v>14.327999999999999</v>
      </c>
      <c r="B598" s="15">
        <v>70.983471069999993</v>
      </c>
      <c r="C598" s="15">
        <v>6.247933884</v>
      </c>
      <c r="D598" s="15">
        <v>11.29235227</v>
      </c>
      <c r="E598" s="40">
        <f t="shared" si="76"/>
        <v>209.6762655997675</v>
      </c>
      <c r="F598" s="40">
        <f t="shared" si="79"/>
        <v>1.8268135149543785</v>
      </c>
      <c r="G598" s="40">
        <f t="shared" si="77"/>
        <v>8.7125431661465268E-3</v>
      </c>
      <c r="I598" s="36"/>
    </row>
    <row r="599" spans="1:9" x14ac:dyDescent="0.2">
      <c r="A599" s="1">
        <v>14.352</v>
      </c>
      <c r="B599" s="15">
        <v>70.322314050000003</v>
      </c>
      <c r="C599" s="15">
        <v>6.198347107</v>
      </c>
      <c r="D599" s="15">
        <v>11.291342849999999</v>
      </c>
      <c r="E599" s="40">
        <f t="shared" si="76"/>
        <v>209.69054284356068</v>
      </c>
      <c r="F599" s="40">
        <f t="shared" si="79"/>
        <v>1.8342462994878268</v>
      </c>
      <c r="G599" s="40">
        <f t="shared" si="77"/>
        <v>8.7473963995422701E-3</v>
      </c>
      <c r="I599" s="36"/>
    </row>
    <row r="600" spans="1:9" x14ac:dyDescent="0.2">
      <c r="A600" s="1">
        <v>14.375999999999999</v>
      </c>
      <c r="B600" s="15">
        <v>69.694214880000004</v>
      </c>
      <c r="C600" s="15">
        <v>6.1652892560000003</v>
      </c>
      <c r="D600" s="15">
        <v>11.301214590000001</v>
      </c>
      <c r="E600" s="40">
        <f t="shared" si="76"/>
        <v>209.55098403074274</v>
      </c>
      <c r="F600" s="40">
        <f t="shared" si="79"/>
        <v>1.8390632421406548</v>
      </c>
      <c r="G600" s="40">
        <f t="shared" si="77"/>
        <v>8.7762090483471562E-3</v>
      </c>
      <c r="I600" s="36"/>
    </row>
    <row r="601" spans="1:9" x14ac:dyDescent="0.2">
      <c r="A601" s="1">
        <v>14.4</v>
      </c>
      <c r="B601" s="15">
        <v>69.219512199999997</v>
      </c>
      <c r="C601" s="15">
        <v>6.1138211379999996</v>
      </c>
      <c r="D601" s="15">
        <v>11.30880329</v>
      </c>
      <c r="E601" s="40">
        <f t="shared" si="76"/>
        <v>209.44380277787573</v>
      </c>
      <c r="F601" s="40">
        <f xml:space="preserve"> E601^2*ABS(H$10/(LN(D601))^2-H$7)*SQRT(1/C601+1/B601)/(SQRT(11*123))</f>
        <v>1.8313140175340092</v>
      </c>
      <c r="G601" s="40">
        <f t="shared" si="77"/>
        <v>8.7437011420013096E-3</v>
      </c>
      <c r="I601" s="36"/>
    </row>
    <row r="602" spans="1:9" x14ac:dyDescent="0.2">
      <c r="A602" s="1">
        <v>14.423999999999999</v>
      </c>
      <c r="B602" s="15">
        <v>68.69105691</v>
      </c>
      <c r="C602" s="15">
        <v>6.0650406500000003</v>
      </c>
      <c r="D602" s="15">
        <v>11.311952249999999</v>
      </c>
      <c r="E602" s="40">
        <f t="shared" si="76"/>
        <v>209.39935349202972</v>
      </c>
      <c r="F602" s="40">
        <f t="shared" ref="F602:F610" si="80" xml:space="preserve"> E602^2*ABS(H$10/(LN(D602))^2-H$7)*SQRT(1/C602+1/B602)/(SQRT(11*123))</f>
        <v>1.8385192357091182</v>
      </c>
      <c r="G602" s="40">
        <f t="shared" si="77"/>
        <v>8.7799661510373148E-3</v>
      </c>
      <c r="I602" s="36"/>
    </row>
    <row r="603" spans="1:9" x14ac:dyDescent="0.2">
      <c r="A603" s="1">
        <v>14.448</v>
      </c>
      <c r="B603" s="15">
        <v>68.097560979999997</v>
      </c>
      <c r="C603" s="15">
        <v>6.0406504070000002</v>
      </c>
      <c r="D603" s="15">
        <v>11.315177820000001</v>
      </c>
      <c r="E603" s="40">
        <f t="shared" si="76"/>
        <v>209.35383862213268</v>
      </c>
      <c r="F603" s="40">
        <f t="shared" si="80"/>
        <v>1.8424529049452654</v>
      </c>
      <c r="G603" s="40">
        <f t="shared" si="77"/>
        <v>8.8006645451137334E-3</v>
      </c>
      <c r="I603" s="36"/>
    </row>
    <row r="604" spans="1:9" x14ac:dyDescent="0.2">
      <c r="A604" s="1">
        <v>14.472</v>
      </c>
      <c r="B604" s="15">
        <v>67.43902439</v>
      </c>
      <c r="C604" s="15">
        <v>6</v>
      </c>
      <c r="D604" s="15">
        <v>11.325253399999999</v>
      </c>
      <c r="E604" s="40">
        <f t="shared" si="76"/>
        <v>209.21176878629495</v>
      </c>
      <c r="F604" s="40">
        <f t="shared" si="80"/>
        <v>1.8485200532014672</v>
      </c>
      <c r="G604" s="40">
        <f t="shared" si="77"/>
        <v>8.8356408624874639E-3</v>
      </c>
      <c r="I604" s="36"/>
    </row>
    <row r="605" spans="1:9" x14ac:dyDescent="0.2">
      <c r="A605" s="1">
        <v>14.496</v>
      </c>
      <c r="B605" s="15">
        <v>66.829268290000002</v>
      </c>
      <c r="C605" s="15">
        <v>5.9186991869999996</v>
      </c>
      <c r="D605" s="15">
        <v>11.34063536</v>
      </c>
      <c r="E605" s="40">
        <f t="shared" si="76"/>
        <v>208.99517827944462</v>
      </c>
      <c r="F605" s="40">
        <f t="shared" si="80"/>
        <v>1.8602207531546773</v>
      </c>
      <c r="G605" s="40">
        <f t="shared" si="77"/>
        <v>8.9007831112132233E-3</v>
      </c>
      <c r="I605" s="36"/>
    </row>
    <row r="606" spans="1:9" x14ac:dyDescent="0.2">
      <c r="A606" s="1">
        <v>14.52</v>
      </c>
      <c r="B606" s="15">
        <v>66.268292680000002</v>
      </c>
      <c r="C606" s="15">
        <v>5.8617886180000003</v>
      </c>
      <c r="D606" s="15">
        <v>11.358296599999999</v>
      </c>
      <c r="E606" s="40">
        <f t="shared" si="76"/>
        <v>208.7469435278399</v>
      </c>
      <c r="F606" s="40">
        <f t="shared" si="80"/>
        <v>1.868420627255758</v>
      </c>
      <c r="G606" s="40">
        <f t="shared" si="77"/>
        <v>8.9506490283369003E-3</v>
      </c>
      <c r="I606" s="36"/>
    </row>
    <row r="607" spans="1:9" x14ac:dyDescent="0.2">
      <c r="A607" s="1">
        <v>14.544</v>
      </c>
      <c r="B607" s="15">
        <v>65.674796749999999</v>
      </c>
      <c r="C607" s="15">
        <v>5.7967479669999999</v>
      </c>
      <c r="D607" s="15">
        <v>11.372651299999999</v>
      </c>
      <c r="E607" s="40">
        <f t="shared" si="76"/>
        <v>208.545538085754</v>
      </c>
      <c r="F607" s="40">
        <f t="shared" si="80"/>
        <v>1.8781119808410955</v>
      </c>
      <c r="G607" s="40">
        <f t="shared" si="77"/>
        <v>9.005764391222866E-3</v>
      </c>
      <c r="I607" s="36"/>
    </row>
    <row r="608" spans="1:9" x14ac:dyDescent="0.2">
      <c r="A608" s="1">
        <v>14.568</v>
      </c>
      <c r="B608" s="15">
        <v>65.260162600000001</v>
      </c>
      <c r="C608" s="15">
        <v>5.7398373979999997</v>
      </c>
      <c r="D608" s="15">
        <v>11.38431287</v>
      </c>
      <c r="E608" s="40">
        <f t="shared" si="76"/>
        <v>208.38215342464858</v>
      </c>
      <c r="F608" s="40">
        <f t="shared" si="80"/>
        <v>1.8866347367104261</v>
      </c>
      <c r="G608" s="40">
        <f t="shared" si="77"/>
        <v>9.0537251185123062E-3</v>
      </c>
      <c r="I608" s="36"/>
    </row>
    <row r="609" spans="1:9" x14ac:dyDescent="0.2">
      <c r="A609" s="1">
        <v>14.592000000000001</v>
      </c>
      <c r="B609" s="15">
        <v>64.821138210000001</v>
      </c>
      <c r="C609" s="15">
        <v>5.6504065040000002</v>
      </c>
      <c r="D609" s="15">
        <v>11.408022600000001</v>
      </c>
      <c r="E609" s="40">
        <f t="shared" si="76"/>
        <v>208.05061677952904</v>
      </c>
      <c r="F609" s="40">
        <f t="shared" si="80"/>
        <v>1.899784630001031</v>
      </c>
      <c r="G609" s="40">
        <f t="shared" si="77"/>
        <v>9.1313578368971155E-3</v>
      </c>
      <c r="I609" s="36"/>
    </row>
    <row r="610" spans="1:9" x14ac:dyDescent="0.2">
      <c r="A610" s="1">
        <v>14.616</v>
      </c>
      <c r="B610" s="15">
        <v>64.406504069999997</v>
      </c>
      <c r="C610" s="15">
        <v>5.593495935</v>
      </c>
      <c r="D610" s="15">
        <v>11.43113262</v>
      </c>
      <c r="E610" s="40">
        <f t="shared" si="76"/>
        <v>207.72830452806565</v>
      </c>
      <c r="F610" s="40">
        <f t="shared" si="80"/>
        <v>1.9080978847167016</v>
      </c>
      <c r="G610" s="40">
        <f t="shared" si="77"/>
        <v>9.1855459420981476E-3</v>
      </c>
      <c r="I610" s="36"/>
    </row>
    <row r="611" spans="1:9" x14ac:dyDescent="0.2">
      <c r="A611" s="1">
        <v>14.64</v>
      </c>
      <c r="B611" s="15">
        <v>64.024000000000001</v>
      </c>
      <c r="C611" s="15">
        <v>5.5679999999999996</v>
      </c>
      <c r="D611" s="15">
        <v>11.437888859999999</v>
      </c>
      <c r="E611" s="40">
        <f t="shared" si="76"/>
        <v>207.6342327667744</v>
      </c>
      <c r="F611" s="40">
        <f xml:space="preserve"> E611^2*ABS(H$10/(LN(D611))^2-H$7)*SQRT(1/C611+1/B611)/(SQRT(11*125))</f>
        <v>1.8968967929136271</v>
      </c>
      <c r="G611" s="40">
        <f t="shared" si="77"/>
        <v>9.1357613223842556E-3</v>
      </c>
      <c r="I611" s="36"/>
    </row>
    <row r="612" spans="1:9" x14ac:dyDescent="0.2">
      <c r="A612" s="1">
        <v>14.664</v>
      </c>
      <c r="B612" s="15">
        <v>63.368000000000002</v>
      </c>
      <c r="C612" s="15">
        <v>5.52</v>
      </c>
      <c r="D612" s="15">
        <v>11.43990909</v>
      </c>
      <c r="E612" s="40">
        <f t="shared" si="76"/>
        <v>207.60611748830718</v>
      </c>
      <c r="F612" s="40">
        <f t="shared" ref="F612:F620" si="81" xml:space="preserve"> E612^2*ABS(H$10/(LN(D612))^2-H$7)*SQRT(1/C612+1/B612)/(SQRT(11*125))</f>
        <v>1.9051583423757323</v>
      </c>
      <c r="G612" s="40">
        <f t="shared" si="77"/>
        <v>9.1767928875363461E-3</v>
      </c>
      <c r="I612" s="36"/>
    </row>
    <row r="613" spans="1:9" x14ac:dyDescent="0.2">
      <c r="A613" s="1">
        <v>14.688000000000001</v>
      </c>
      <c r="B613" s="15">
        <v>62.768000000000001</v>
      </c>
      <c r="C613" s="15">
        <v>5.48</v>
      </c>
      <c r="D613" s="15">
        <v>11.44047728</v>
      </c>
      <c r="E613" s="40">
        <f t="shared" si="76"/>
        <v>207.59821120422583</v>
      </c>
      <c r="F613" s="40">
        <f t="shared" si="81"/>
        <v>1.9122443549693342</v>
      </c>
      <c r="G613" s="40">
        <f t="shared" si="77"/>
        <v>9.2112756842984249E-3</v>
      </c>
      <c r="I613" s="36"/>
    </row>
    <row r="614" spans="1:9" x14ac:dyDescent="0.2">
      <c r="A614" s="1">
        <v>14.712</v>
      </c>
      <c r="B614" s="15">
        <v>62.375999999999998</v>
      </c>
      <c r="C614" s="15">
        <v>5.4080000000000004</v>
      </c>
      <c r="D614" s="15">
        <v>11.43235134</v>
      </c>
      <c r="E614" s="40">
        <f t="shared" si="76"/>
        <v>207.71133021412913</v>
      </c>
      <c r="F614" s="40">
        <f t="shared" si="81"/>
        <v>1.9247729091554837</v>
      </c>
      <c r="G614" s="40">
        <f t="shared" si="77"/>
        <v>9.2665763931666107E-3</v>
      </c>
      <c r="I614" s="36"/>
    </row>
    <row r="615" spans="1:9" x14ac:dyDescent="0.2">
      <c r="A615" s="1">
        <v>14.736000000000001</v>
      </c>
      <c r="B615" s="15">
        <v>61.792000000000002</v>
      </c>
      <c r="C615" s="15">
        <v>5.3760000000000003</v>
      </c>
      <c r="D615" s="15">
        <v>11.41373617</v>
      </c>
      <c r="E615" s="40">
        <f t="shared" si="76"/>
        <v>207.9708533219233</v>
      </c>
      <c r="F615" s="40">
        <f t="shared" si="81"/>
        <v>1.9316148513908113</v>
      </c>
      <c r="G615" s="40">
        <f t="shared" si="77"/>
        <v>9.2879113613137717E-3</v>
      </c>
      <c r="I615" s="36"/>
    </row>
    <row r="616" spans="1:9" x14ac:dyDescent="0.2">
      <c r="A616" s="1">
        <v>14.76</v>
      </c>
      <c r="B616" s="15">
        <v>61.192</v>
      </c>
      <c r="C616" s="15">
        <v>5.3840000000000003</v>
      </c>
      <c r="D616" s="15">
        <v>11.395334930000001</v>
      </c>
      <c r="E616" s="40">
        <f t="shared" si="76"/>
        <v>208.2279220522849</v>
      </c>
      <c r="F616" s="40">
        <f t="shared" si="81"/>
        <v>1.9318785249145751</v>
      </c>
      <c r="G616" s="40">
        <f t="shared" si="77"/>
        <v>9.2777112016201695E-3</v>
      </c>
      <c r="I616" s="36"/>
    </row>
    <row r="617" spans="1:9" x14ac:dyDescent="0.2">
      <c r="A617" s="1">
        <v>14.784000000000001</v>
      </c>
      <c r="B617" s="15">
        <v>60.624000000000002</v>
      </c>
      <c r="C617" s="15">
        <v>5.3520000000000003</v>
      </c>
      <c r="D617" s="15">
        <v>11.387271119999999</v>
      </c>
      <c r="E617" s="40">
        <f t="shared" si="76"/>
        <v>208.34074025488459</v>
      </c>
      <c r="F617" s="40">
        <f t="shared" si="81"/>
        <v>1.9382667245680694</v>
      </c>
      <c r="G617" s="40">
        <f t="shared" si="77"/>
        <v>9.3033495138626701E-3</v>
      </c>
      <c r="I617" s="36"/>
    </row>
    <row r="618" spans="1:9" x14ac:dyDescent="0.2">
      <c r="A618" s="1">
        <v>14.808</v>
      </c>
      <c r="B618" s="15">
        <v>60.216000000000001</v>
      </c>
      <c r="C618" s="15">
        <v>5.3120000000000003</v>
      </c>
      <c r="D618" s="15">
        <v>11.37866957</v>
      </c>
      <c r="E618" s="40">
        <f t="shared" si="76"/>
        <v>208.46119272988909</v>
      </c>
      <c r="F618" s="40">
        <f t="shared" si="81"/>
        <v>1.9458703481216082</v>
      </c>
      <c r="G618" s="40">
        <f t="shared" si="77"/>
        <v>9.334448885375728E-3</v>
      </c>
      <c r="I618" s="36"/>
    </row>
    <row r="619" spans="1:9" x14ac:dyDescent="0.2">
      <c r="A619" s="1">
        <v>14.832000000000001</v>
      </c>
      <c r="B619" s="15">
        <v>59.56</v>
      </c>
      <c r="C619" s="15">
        <v>5.28</v>
      </c>
      <c r="D619" s="15">
        <v>11.36227888</v>
      </c>
      <c r="E619" s="40">
        <f t="shared" si="76"/>
        <v>208.69103773783834</v>
      </c>
      <c r="F619" s="40">
        <f t="shared" si="81"/>
        <v>1.952860183796608</v>
      </c>
      <c r="G619" s="40">
        <f t="shared" si="77"/>
        <v>9.357661953120518E-3</v>
      </c>
      <c r="I619" s="36"/>
    </row>
    <row r="620" spans="1:9" x14ac:dyDescent="0.2">
      <c r="A620" s="1">
        <v>14.856</v>
      </c>
      <c r="B620" s="15">
        <v>59.04</v>
      </c>
      <c r="C620" s="15">
        <v>5.24</v>
      </c>
      <c r="D620" s="15">
        <v>11.34037704</v>
      </c>
      <c r="E620" s="40">
        <f t="shared" si="76"/>
        <v>208.99881262510502</v>
      </c>
      <c r="F620" s="40">
        <f t="shared" si="81"/>
        <v>1.9613251889421486</v>
      </c>
      <c r="G620" s="40">
        <f t="shared" si="77"/>
        <v>9.3843843623183983E-3</v>
      </c>
      <c r="I620" s="36"/>
    </row>
    <row r="621" spans="1:9" x14ac:dyDescent="0.2">
      <c r="A621" s="1">
        <v>14.88</v>
      </c>
      <c r="B621" s="15">
        <v>58.78740157</v>
      </c>
      <c r="C621" s="15">
        <v>5.1968503940000002</v>
      </c>
      <c r="D621" s="15">
        <v>11.323081569999999</v>
      </c>
      <c r="E621" s="40">
        <f t="shared" si="76"/>
        <v>209.24237927708791</v>
      </c>
      <c r="F621" s="40">
        <f xml:space="preserve"> E621^2*ABS(H$10/(LN(D621))^2-H$7)*SQRT(1/C621+1/B621)/(SQRT(11*127))</f>
        <v>1.9542796537721809</v>
      </c>
      <c r="G621" s="40">
        <f t="shared" si="77"/>
        <v>9.3397889114242884E-3</v>
      </c>
      <c r="I621" s="36"/>
    </row>
    <row r="622" spans="1:9" x14ac:dyDescent="0.2">
      <c r="A622" s="1">
        <v>14.904</v>
      </c>
      <c r="B622" s="15">
        <v>58.307086609999999</v>
      </c>
      <c r="C622" s="15">
        <v>5.11023622</v>
      </c>
      <c r="D622" s="15">
        <v>11.31178542</v>
      </c>
      <c r="E622" s="40">
        <f t="shared" si="76"/>
        <v>209.40170800591551</v>
      </c>
      <c r="F622" s="40">
        <f t="shared" ref="F622:F630" si="82" xml:space="preserve"> E622^2*ABS(H$10/(LN(D622))^2-H$7)*SQRT(1/C622+1/B622)/(SQRT(11*127))</f>
        <v>1.9705470164681473</v>
      </c>
      <c r="G622" s="40">
        <f t="shared" si="77"/>
        <v>9.4103674474922631E-3</v>
      </c>
      <c r="I622" s="36"/>
    </row>
    <row r="623" spans="1:9" x14ac:dyDescent="0.2">
      <c r="A623" s="1">
        <v>14.928000000000001</v>
      </c>
      <c r="B623" s="15">
        <v>57.732283459999998</v>
      </c>
      <c r="C623" s="15">
        <v>5.0708661419999999</v>
      </c>
      <c r="D623" s="15">
        <v>11.31428401</v>
      </c>
      <c r="E623" s="40">
        <f t="shared" si="76"/>
        <v>209.3664492542382</v>
      </c>
      <c r="F623" s="40">
        <f t="shared" si="82"/>
        <v>1.9782535242158552</v>
      </c>
      <c r="G623" s="40">
        <f t="shared" si="77"/>
        <v>9.4487609225947147E-3</v>
      </c>
      <c r="I623" s="36"/>
    </row>
    <row r="624" spans="1:9" x14ac:dyDescent="0.2">
      <c r="A624" s="1">
        <v>14.952</v>
      </c>
      <c r="B624" s="15">
        <v>57.078740160000002</v>
      </c>
      <c r="C624" s="15">
        <v>5.0629921260000001</v>
      </c>
      <c r="D624" s="15">
        <v>11.32097658</v>
      </c>
      <c r="E624" s="40">
        <f t="shared" si="76"/>
        <v>209.27205463133825</v>
      </c>
      <c r="F624" s="40">
        <f t="shared" si="82"/>
        <v>1.9803060927694378</v>
      </c>
      <c r="G624" s="40">
        <f t="shared" si="77"/>
        <v>9.4628310323517477E-3</v>
      </c>
      <c r="I624" s="36"/>
    </row>
    <row r="625" spans="1:9" x14ac:dyDescent="0.2">
      <c r="A625" s="1">
        <v>14.976000000000001</v>
      </c>
      <c r="B625" s="15">
        <v>56.732283459999998</v>
      </c>
      <c r="C625" s="15">
        <v>5.0236220469999999</v>
      </c>
      <c r="D625" s="15">
        <v>11.329622649999999</v>
      </c>
      <c r="E625" s="40">
        <f t="shared" si="76"/>
        <v>209.15020913176468</v>
      </c>
      <c r="F625" s="40">
        <f t="shared" si="82"/>
        <v>1.9875517534420222</v>
      </c>
      <c r="G625" s="40">
        <f t="shared" si="77"/>
        <v>9.5029871674183405E-3</v>
      </c>
      <c r="I625" s="36"/>
    </row>
    <row r="626" spans="1:9" x14ac:dyDescent="0.2">
      <c r="A626" s="1">
        <v>15</v>
      </c>
      <c r="B626" s="15">
        <v>56.251968499999997</v>
      </c>
      <c r="C626" s="15">
        <v>4.9763779530000001</v>
      </c>
      <c r="D626" s="15">
        <v>11.337696429999999</v>
      </c>
      <c r="E626" s="40">
        <f t="shared" si="76"/>
        <v>209.03653263079619</v>
      </c>
      <c r="F626" s="40">
        <f t="shared" si="82"/>
        <v>1.9965455319941505</v>
      </c>
      <c r="G626" s="40">
        <f t="shared" si="77"/>
        <v>9.5511799151418303E-3</v>
      </c>
      <c r="I626" s="36"/>
    </row>
    <row r="627" spans="1:9" x14ac:dyDescent="0.2">
      <c r="A627" s="1">
        <v>15.023999999999999</v>
      </c>
      <c r="B627" s="15">
        <v>55.763779530000001</v>
      </c>
      <c r="C627" s="15">
        <v>4.9606299209999998</v>
      </c>
      <c r="D627" s="15">
        <v>11.343784039999999</v>
      </c>
      <c r="E627" s="40">
        <f t="shared" si="76"/>
        <v>208.95088726351182</v>
      </c>
      <c r="F627" s="40">
        <f t="shared" si="82"/>
        <v>1.9999035127804392</v>
      </c>
      <c r="G627" s="40">
        <f t="shared" si="77"/>
        <v>9.5711654493159624E-3</v>
      </c>
      <c r="I627" s="36"/>
    </row>
    <row r="628" spans="1:9" x14ac:dyDescent="0.2">
      <c r="A628" s="1">
        <v>15.048</v>
      </c>
      <c r="B628" s="15">
        <v>55.433070870000002</v>
      </c>
      <c r="C628" s="15">
        <v>4.8818897640000003</v>
      </c>
      <c r="D628" s="15">
        <v>11.33647921</v>
      </c>
      <c r="E628" s="40">
        <f t="shared" si="76"/>
        <v>209.05366430857083</v>
      </c>
      <c r="F628" s="40">
        <f t="shared" si="82"/>
        <v>2.0154583281272993</v>
      </c>
      <c r="G628" s="40">
        <f t="shared" si="77"/>
        <v>9.6408658264531023E-3</v>
      </c>
      <c r="I628" s="36"/>
    </row>
    <row r="629" spans="1:9" x14ac:dyDescent="0.2">
      <c r="A629" s="1">
        <v>15.071999999999999</v>
      </c>
      <c r="B629" s="15">
        <v>55.07086614</v>
      </c>
      <c r="C629" s="15">
        <v>4.8267716539999999</v>
      </c>
      <c r="D629" s="15">
        <v>11.33057365</v>
      </c>
      <c r="E629" s="40">
        <f t="shared" si="76"/>
        <v>209.13681410751536</v>
      </c>
      <c r="F629" s="40">
        <f t="shared" si="82"/>
        <v>2.0267940343075792</v>
      </c>
      <c r="G629" s="40">
        <f t="shared" si="77"/>
        <v>9.6912351034745253E-3</v>
      </c>
      <c r="I629" s="36"/>
    </row>
    <row r="630" spans="1:9" x14ac:dyDescent="0.2">
      <c r="A630" s="3">
        <v>15.096</v>
      </c>
      <c r="B630" s="15">
        <v>54.637795279999999</v>
      </c>
      <c r="C630" s="15">
        <v>4.8031496059999998</v>
      </c>
      <c r="D630" s="15">
        <v>11.33953458</v>
      </c>
      <c r="E630" s="40">
        <f t="shared" si="76"/>
        <v>209.01066604526147</v>
      </c>
      <c r="F630" s="40">
        <f t="shared" si="82"/>
        <v>2.0316302481034501</v>
      </c>
      <c r="G630" s="40">
        <f t="shared" si="77"/>
        <v>9.7202228314199925E-3</v>
      </c>
      <c r="I630" s="36"/>
    </row>
    <row r="631" spans="1:9" x14ac:dyDescent="0.2">
      <c r="B631" s="15">
        <v>54.403100780000003</v>
      </c>
      <c r="C631" s="15">
        <v>4.7906976739999996</v>
      </c>
      <c r="D631" s="15">
        <v>11.34288729</v>
      </c>
      <c r="I631" s="36"/>
    </row>
    <row r="632" spans="1:9" x14ac:dyDescent="0.2">
      <c r="B632" s="15">
        <v>53.984496120000003</v>
      </c>
      <c r="C632" s="15">
        <v>4.7441860470000004</v>
      </c>
      <c r="D632" s="15">
        <v>11.343678430000001</v>
      </c>
      <c r="I632" s="36"/>
    </row>
    <row r="633" spans="1:9" x14ac:dyDescent="0.2">
      <c r="B633" s="15">
        <v>53.573643410000003</v>
      </c>
      <c r="C633" s="15">
        <v>4.728682171</v>
      </c>
      <c r="D633" s="15">
        <v>11.340664970000001</v>
      </c>
      <c r="I633" s="36"/>
    </row>
    <row r="634" spans="1:9" x14ac:dyDescent="0.2">
      <c r="B634" s="15">
        <v>53.178294569999998</v>
      </c>
      <c r="C634" s="15">
        <v>4.6976744190000002</v>
      </c>
      <c r="D634" s="15">
        <v>11.326277920000001</v>
      </c>
      <c r="I634" s="36"/>
    </row>
    <row r="635" spans="1:9" x14ac:dyDescent="0.2">
      <c r="B635" s="15">
        <v>52.806201549999997</v>
      </c>
      <c r="C635" s="15">
        <v>4.6434108529999998</v>
      </c>
      <c r="D635" s="15">
        <v>11.30811068</v>
      </c>
      <c r="I635" s="36"/>
    </row>
    <row r="636" spans="1:9" x14ac:dyDescent="0.2">
      <c r="B636" s="15">
        <v>52.434108530000003</v>
      </c>
      <c r="C636" s="15">
        <v>4.6279069770000003</v>
      </c>
      <c r="D636" s="15">
        <v>11.29352952</v>
      </c>
      <c r="I636" s="36"/>
    </row>
    <row r="637" spans="1:9" x14ac:dyDescent="0.2">
      <c r="B637" s="15">
        <v>51.914728680000003</v>
      </c>
      <c r="C637" s="15">
        <v>4.5891472870000003</v>
      </c>
      <c r="D637" s="15">
        <v>11.2818211</v>
      </c>
      <c r="I637" s="36"/>
    </row>
    <row r="638" spans="1:9" x14ac:dyDescent="0.2">
      <c r="B638" s="15">
        <v>51.348837209999999</v>
      </c>
      <c r="C638" s="15">
        <v>4.5813953490000001</v>
      </c>
      <c r="D638" s="15">
        <v>11.267876510000001</v>
      </c>
      <c r="I638" s="36"/>
    </row>
    <row r="639" spans="1:9" x14ac:dyDescent="0.2">
      <c r="B639" s="15">
        <v>50.775193799999997</v>
      </c>
      <c r="C639" s="15">
        <v>4.5348837209999999</v>
      </c>
      <c r="D639" s="15">
        <v>11.257026460000001</v>
      </c>
      <c r="I639" s="36"/>
    </row>
    <row r="640" spans="1:9" x14ac:dyDescent="0.2">
      <c r="B640" s="15">
        <v>50.573643410000003</v>
      </c>
      <c r="C640" s="15">
        <v>4.5116279070000003</v>
      </c>
      <c r="D640" s="15">
        <v>11.253068620000001</v>
      </c>
      <c r="I640" s="36"/>
    </row>
    <row r="641" spans="2:9" x14ac:dyDescent="0.2">
      <c r="B641" s="15">
        <v>50.167938929999998</v>
      </c>
      <c r="C641" s="15">
        <v>4.4732824430000004</v>
      </c>
      <c r="D641" s="15">
        <v>11.24378117</v>
      </c>
      <c r="I641" s="36"/>
    </row>
    <row r="642" spans="2:9" x14ac:dyDescent="0.2">
      <c r="B642" s="15">
        <v>49.793893130000001</v>
      </c>
      <c r="C642" s="15">
        <v>4.4351145040000004</v>
      </c>
      <c r="D642" s="15">
        <v>11.239126049999999</v>
      </c>
      <c r="I642" s="36"/>
    </row>
    <row r="643" spans="2:9" x14ac:dyDescent="0.2">
      <c r="B643" s="15">
        <v>49.358778630000003</v>
      </c>
      <c r="C643" s="15">
        <v>4.3969465650000004</v>
      </c>
      <c r="D643" s="15">
        <v>11.23254171</v>
      </c>
      <c r="I643" s="36"/>
    </row>
    <row r="644" spans="2:9" x14ac:dyDescent="0.2">
      <c r="B644" s="15">
        <v>48.862595419999998</v>
      </c>
      <c r="C644" s="15">
        <v>4.3587786260000003</v>
      </c>
      <c r="D644" s="15">
        <v>11.240212870000001</v>
      </c>
      <c r="I644" s="36"/>
    </row>
    <row r="645" spans="2:9" x14ac:dyDescent="0.2">
      <c r="B645" s="15">
        <v>48.54961832</v>
      </c>
      <c r="C645" s="15">
        <v>4.3053435110000002</v>
      </c>
      <c r="D645" s="15">
        <v>11.25607435</v>
      </c>
      <c r="I645" s="36"/>
    </row>
    <row r="646" spans="2:9" x14ac:dyDescent="0.2">
      <c r="B646" s="15">
        <v>48.091603050000003</v>
      </c>
      <c r="C646" s="15">
        <v>4.2671755730000003</v>
      </c>
      <c r="D646" s="15">
        <v>11.27559546</v>
      </c>
      <c r="I646" s="36"/>
    </row>
    <row r="647" spans="2:9" x14ac:dyDescent="0.2">
      <c r="B647" s="15">
        <v>47.870229010000003</v>
      </c>
      <c r="C647" s="15">
        <v>4.2442748090000002</v>
      </c>
      <c r="D647" s="15">
        <v>11.29777166</v>
      </c>
      <c r="I647" s="36"/>
    </row>
    <row r="648" spans="2:9" x14ac:dyDescent="0.2">
      <c r="B648" s="15">
        <v>47.534351149999999</v>
      </c>
      <c r="C648" s="15">
        <v>4.2290076340000002</v>
      </c>
      <c r="D648" s="15">
        <v>11.317711170000001</v>
      </c>
      <c r="I648" s="36"/>
    </row>
    <row r="649" spans="2:9" x14ac:dyDescent="0.2">
      <c r="B649" s="15">
        <v>47.152671759999997</v>
      </c>
      <c r="C649" s="15">
        <v>4.1755725190000001</v>
      </c>
      <c r="D649" s="15">
        <v>11.34351219</v>
      </c>
      <c r="I649" s="36"/>
    </row>
    <row r="650" spans="2:9" x14ac:dyDescent="0.2">
      <c r="B650" s="15">
        <v>46.786259540000003</v>
      </c>
      <c r="C650" s="15">
        <v>4.1145038170000001</v>
      </c>
      <c r="D650" s="15">
        <v>11.371254739999999</v>
      </c>
      <c r="I650" s="36"/>
    </row>
    <row r="651" spans="2:9" x14ac:dyDescent="0.2">
      <c r="B651" s="15">
        <v>46.556390980000003</v>
      </c>
      <c r="C651" s="15">
        <v>4.07518797</v>
      </c>
      <c r="D651" s="15">
        <v>11.39051122</v>
      </c>
      <c r="I651" s="36"/>
    </row>
    <row r="652" spans="2:9" x14ac:dyDescent="0.2">
      <c r="B652" s="15">
        <v>46.180451130000002</v>
      </c>
      <c r="C652" s="15">
        <v>4.0300751879999996</v>
      </c>
      <c r="D652" s="15">
        <v>11.410965900000001</v>
      </c>
      <c r="I652" s="36"/>
    </row>
    <row r="653" spans="2:9" x14ac:dyDescent="0.2">
      <c r="B653" s="15">
        <v>45.872180450000002</v>
      </c>
      <c r="C653" s="15">
        <v>4.0075187970000004</v>
      </c>
      <c r="D653" s="15">
        <v>11.439627939999999</v>
      </c>
      <c r="I653" s="36"/>
    </row>
    <row r="654" spans="2:9" x14ac:dyDescent="0.2">
      <c r="B654" s="15">
        <v>45.518796989999998</v>
      </c>
      <c r="C654" s="15">
        <v>3.9548872180000001</v>
      </c>
      <c r="D654" s="15">
        <v>11.46995821</v>
      </c>
      <c r="I654" s="36"/>
    </row>
    <row r="655" spans="2:9" x14ac:dyDescent="0.2">
      <c r="B655" s="15">
        <v>45.19548872</v>
      </c>
      <c r="C655" s="15">
        <v>3.92481203</v>
      </c>
      <c r="D655" s="15">
        <v>11.49648846</v>
      </c>
      <c r="I655" s="36"/>
    </row>
    <row r="656" spans="2:9" x14ac:dyDescent="0.2">
      <c r="B656" s="15">
        <v>44.744360899999997</v>
      </c>
      <c r="C656" s="15">
        <v>3.8947368419999999</v>
      </c>
      <c r="D656" s="15">
        <v>11.512719880000001</v>
      </c>
      <c r="I656" s="36"/>
    </row>
    <row r="657" spans="2:9" x14ac:dyDescent="0.2">
      <c r="B657" s="15">
        <v>44.338345859999997</v>
      </c>
      <c r="C657" s="15">
        <v>3.8571428569999999</v>
      </c>
      <c r="D657" s="15">
        <v>11.52749008</v>
      </c>
      <c r="I657" s="36"/>
    </row>
    <row r="658" spans="2:9" x14ac:dyDescent="0.2">
      <c r="B658" s="15">
        <v>44.022556389999998</v>
      </c>
      <c r="C658" s="15">
        <v>3.7969924810000002</v>
      </c>
      <c r="D658" s="15">
        <v>11.55571121</v>
      </c>
      <c r="I658" s="36"/>
    </row>
    <row r="659" spans="2:9" x14ac:dyDescent="0.2">
      <c r="B659" s="15">
        <v>43.684210530000001</v>
      </c>
      <c r="C659" s="15">
        <v>3.77443609</v>
      </c>
      <c r="D659" s="15">
        <v>11.587844929999999</v>
      </c>
      <c r="I659" s="36"/>
    </row>
    <row r="660" spans="2:9" x14ac:dyDescent="0.2">
      <c r="B660" s="15">
        <v>43.375939850000002</v>
      </c>
      <c r="C660" s="15">
        <v>3.7443609019999999</v>
      </c>
      <c r="D660" s="15">
        <v>11.60475108</v>
      </c>
      <c r="I660" s="36"/>
    </row>
    <row r="661" spans="2:9" x14ac:dyDescent="0.2">
      <c r="B661" s="15">
        <v>43.118518520000002</v>
      </c>
      <c r="C661" s="15">
        <v>3.733333333</v>
      </c>
      <c r="D661" s="15">
        <v>11.620143949999999</v>
      </c>
      <c r="I661" s="36"/>
    </row>
    <row r="662" spans="2:9" x14ac:dyDescent="0.2">
      <c r="B662" s="15">
        <v>43</v>
      </c>
      <c r="C662" s="15">
        <v>3.7111111110000001</v>
      </c>
      <c r="D662" s="15">
        <v>11.64040578</v>
      </c>
      <c r="I662" s="36"/>
    </row>
    <row r="663" spans="2:9" x14ac:dyDescent="0.2">
      <c r="B663" s="15">
        <v>42.718518520000003</v>
      </c>
      <c r="C663" s="15">
        <v>3.6296296300000002</v>
      </c>
      <c r="D663" s="15">
        <v>11.650663939999999</v>
      </c>
      <c r="I663" s="36"/>
    </row>
    <row r="664" spans="2:9" x14ac:dyDescent="0.2">
      <c r="B664" s="15">
        <v>42.39259259</v>
      </c>
      <c r="C664" s="15">
        <v>3.592592593</v>
      </c>
      <c r="D664" s="15">
        <v>11.6531644</v>
      </c>
      <c r="I664" s="36"/>
    </row>
    <row r="665" spans="2:9" x14ac:dyDescent="0.2">
      <c r="B665" s="15">
        <v>42.103703699999997</v>
      </c>
      <c r="C665" s="15">
        <v>3.6</v>
      </c>
      <c r="D665" s="15">
        <v>11.657221829999999</v>
      </c>
      <c r="I665" s="36"/>
    </row>
    <row r="666" spans="2:9" x14ac:dyDescent="0.2">
      <c r="B666" s="15">
        <v>41.718518520000003</v>
      </c>
      <c r="C666" s="15">
        <v>3.57037037</v>
      </c>
      <c r="D666" s="15">
        <v>11.66734976</v>
      </c>
      <c r="I666" s="36"/>
    </row>
    <row r="667" spans="2:9" x14ac:dyDescent="0.2">
      <c r="B667" s="15">
        <v>41.466666670000002</v>
      </c>
      <c r="C667" s="15">
        <v>3.540740741</v>
      </c>
      <c r="D667" s="15">
        <v>11.674689649999999</v>
      </c>
      <c r="I667" s="36"/>
    </row>
    <row r="668" spans="2:9" x14ac:dyDescent="0.2">
      <c r="B668" s="15">
        <v>41.014814809999997</v>
      </c>
      <c r="C668" s="15">
        <v>3.5333333329999999</v>
      </c>
      <c r="D668" s="15">
        <v>11.688337840000001</v>
      </c>
      <c r="I668" s="36"/>
    </row>
    <row r="669" spans="2:9" x14ac:dyDescent="0.2">
      <c r="B669" s="15">
        <v>40.718518520000003</v>
      </c>
      <c r="C669" s="15">
        <v>3.5037037039999999</v>
      </c>
      <c r="D669" s="15">
        <v>11.69602826</v>
      </c>
      <c r="I669" s="36"/>
    </row>
    <row r="670" spans="2:9" x14ac:dyDescent="0.2">
      <c r="B670" s="15">
        <v>40.362962959999997</v>
      </c>
      <c r="C670" s="15">
        <v>3.4740740739999998</v>
      </c>
      <c r="D670" s="15">
        <v>11.68424005</v>
      </c>
      <c r="I670" s="36"/>
    </row>
    <row r="671" spans="2:9" x14ac:dyDescent="0.2">
      <c r="B671" s="15">
        <v>40.124087590000002</v>
      </c>
      <c r="C671" s="15">
        <v>3.4306569339999999</v>
      </c>
      <c r="D671" s="15">
        <v>11.68545965</v>
      </c>
      <c r="I671" s="36"/>
    </row>
    <row r="672" spans="2:9" x14ac:dyDescent="0.2">
      <c r="B672" s="15">
        <v>39.729927009999997</v>
      </c>
      <c r="C672" s="15">
        <v>3.4160583940000002</v>
      </c>
      <c r="D672" s="15">
        <v>11.68981756</v>
      </c>
      <c r="I672" s="36"/>
    </row>
    <row r="673" spans="1:9" x14ac:dyDescent="0.2">
      <c r="B673" s="15">
        <v>39.408759119999999</v>
      </c>
      <c r="C673" s="15">
        <v>3.357664234</v>
      </c>
      <c r="D673" s="15">
        <v>11.691999109999999</v>
      </c>
      <c r="I673" s="36"/>
    </row>
    <row r="674" spans="1:9" x14ac:dyDescent="0.2">
      <c r="B674" s="15">
        <v>39.109489050000001</v>
      </c>
      <c r="C674" s="15">
        <v>3.2992700730000002</v>
      </c>
      <c r="D674" s="15">
        <v>11.69939692</v>
      </c>
      <c r="I674" s="36"/>
    </row>
    <row r="675" spans="1:9" x14ac:dyDescent="0.2">
      <c r="B675" s="15">
        <v>38.75912409</v>
      </c>
      <c r="C675" s="15">
        <v>3.3211678830000002</v>
      </c>
      <c r="D675" s="15">
        <v>11.705987779999999</v>
      </c>
      <c r="I675" s="36"/>
    </row>
    <row r="676" spans="1:9" x14ac:dyDescent="0.2">
      <c r="A676" s="3"/>
      <c r="B676" s="15">
        <v>38.459854010000001</v>
      </c>
      <c r="C676" s="15">
        <v>3.284671533</v>
      </c>
      <c r="D676" s="15">
        <v>11.70718085</v>
      </c>
      <c r="I676" s="36"/>
    </row>
    <row r="677" spans="1:9" x14ac:dyDescent="0.2">
      <c r="B677" s="15">
        <v>38.109489050000001</v>
      </c>
      <c r="C677" s="15">
        <v>3.2481751820000002</v>
      </c>
      <c r="D677" s="15">
        <v>11.71034893</v>
      </c>
      <c r="I677" s="36"/>
    </row>
    <row r="678" spans="1:9" x14ac:dyDescent="0.2">
      <c r="B678" s="15">
        <v>37.861313869999996</v>
      </c>
      <c r="C678" s="15">
        <v>3.2262773720000002</v>
      </c>
      <c r="D678" s="15">
        <v>11.72096571</v>
      </c>
      <c r="I678" s="36"/>
    </row>
    <row r="679" spans="1:9" x14ac:dyDescent="0.2">
      <c r="B679" s="15">
        <v>37.627737230000001</v>
      </c>
      <c r="C679" s="15">
        <v>3.2189781019999999</v>
      </c>
      <c r="D679" s="15">
        <v>11.72046798</v>
      </c>
      <c r="I679" s="36"/>
    </row>
    <row r="680" spans="1:9" x14ac:dyDescent="0.2">
      <c r="B680" s="15">
        <v>37.38686131</v>
      </c>
      <c r="C680" s="15">
        <v>3.1970802919999999</v>
      </c>
      <c r="D680" s="15">
        <v>11.7135639</v>
      </c>
      <c r="I680" s="36"/>
    </row>
    <row r="681" spans="1:9" x14ac:dyDescent="0.2">
      <c r="B681" s="15">
        <v>37.237410070000003</v>
      </c>
      <c r="C681" s="15">
        <v>3.2014388490000001</v>
      </c>
      <c r="D681" s="15">
        <v>11.727200379999999</v>
      </c>
      <c r="I681" s="36"/>
    </row>
    <row r="682" spans="1:9" x14ac:dyDescent="0.2">
      <c r="B682" s="15">
        <v>36.96402878</v>
      </c>
      <c r="C682" s="15">
        <v>3.151079137</v>
      </c>
      <c r="D682" s="15">
        <v>11.74756082</v>
      </c>
      <c r="I682" s="36"/>
    </row>
    <row r="683" spans="1:9" x14ac:dyDescent="0.2">
      <c r="B683" s="15">
        <v>36.762589929999997</v>
      </c>
      <c r="C683" s="15">
        <v>3.1294964030000001</v>
      </c>
      <c r="D683" s="15">
        <v>11.75234433</v>
      </c>
      <c r="I683" s="36"/>
    </row>
    <row r="684" spans="1:9" x14ac:dyDescent="0.2">
      <c r="B684" s="15">
        <v>36.460431649999997</v>
      </c>
      <c r="C684" s="15">
        <v>3.1079136690000002</v>
      </c>
      <c r="D684" s="15">
        <v>11.752920019999999</v>
      </c>
      <c r="I684" s="36"/>
    </row>
    <row r="685" spans="1:9" x14ac:dyDescent="0.2">
      <c r="B685" s="15">
        <v>36.266187049999999</v>
      </c>
      <c r="C685" s="15">
        <v>3.079136691</v>
      </c>
      <c r="D685" s="15">
        <v>11.758598640000001</v>
      </c>
      <c r="I685" s="36"/>
    </row>
    <row r="686" spans="1:9" x14ac:dyDescent="0.2">
      <c r="A686" s="2"/>
      <c r="B686" s="15">
        <v>35.971223019999996</v>
      </c>
      <c r="C686" s="15">
        <v>3.0431654680000002</v>
      </c>
      <c r="D686" s="15">
        <v>11.759354739999999</v>
      </c>
      <c r="I686" s="36"/>
    </row>
    <row r="687" spans="1:9" x14ac:dyDescent="0.2">
      <c r="B687" s="15">
        <v>35.798561149999998</v>
      </c>
      <c r="C687" s="15">
        <v>3</v>
      </c>
      <c r="D687" s="15">
        <v>11.77155836</v>
      </c>
      <c r="I687" s="36"/>
    </row>
    <row r="688" spans="1:9" x14ac:dyDescent="0.2">
      <c r="B688" s="15">
        <v>35.525179860000001</v>
      </c>
      <c r="C688" s="15">
        <v>3.0143884889999999</v>
      </c>
      <c r="D688" s="15">
        <v>11.78619763</v>
      </c>
      <c r="I688" s="36"/>
    </row>
    <row r="689" spans="2:9" x14ac:dyDescent="0.2">
      <c r="B689" s="15">
        <v>35.309352519999997</v>
      </c>
      <c r="C689" s="15">
        <v>3.007194245</v>
      </c>
      <c r="D689" s="15">
        <v>11.80805543</v>
      </c>
      <c r="I689" s="36"/>
    </row>
    <row r="690" spans="2:9" x14ac:dyDescent="0.2">
      <c r="B690" s="15">
        <v>35.086330940000003</v>
      </c>
      <c r="C690" s="15">
        <v>2.9856115110000001</v>
      </c>
      <c r="D690" s="15">
        <v>11.833608269999999</v>
      </c>
      <c r="I690" s="36"/>
    </row>
    <row r="691" spans="2:9" x14ac:dyDescent="0.2">
      <c r="B691" s="15">
        <v>34.858156030000004</v>
      </c>
      <c r="C691" s="15">
        <v>2.9787234040000001</v>
      </c>
      <c r="D691" s="15">
        <v>11.840604880000001</v>
      </c>
      <c r="I691" s="36"/>
    </row>
    <row r="692" spans="2:9" x14ac:dyDescent="0.2">
      <c r="B692" s="15">
        <v>34.546099290000001</v>
      </c>
      <c r="C692" s="15">
        <v>2.936170213</v>
      </c>
      <c r="D692" s="15">
        <v>11.83985025</v>
      </c>
      <c r="I692" s="36"/>
    </row>
    <row r="693" spans="2:9" x14ac:dyDescent="0.2">
      <c r="B693" s="15">
        <v>34.241134750000001</v>
      </c>
      <c r="C693" s="15">
        <v>2.8794326240000001</v>
      </c>
      <c r="D693" s="15">
        <v>11.823112979999999</v>
      </c>
      <c r="I693" s="36"/>
    </row>
    <row r="694" spans="2:9" x14ac:dyDescent="0.2">
      <c r="B694" s="15">
        <v>34.177304960000001</v>
      </c>
      <c r="C694" s="15">
        <v>2.8510638300000002</v>
      </c>
      <c r="D694" s="15">
        <v>11.817387460000001</v>
      </c>
      <c r="I694" s="36"/>
    </row>
    <row r="695" spans="2:9" x14ac:dyDescent="0.2">
      <c r="B695" s="15">
        <v>33.907801419999998</v>
      </c>
      <c r="C695" s="15">
        <v>2.8226950350000002</v>
      </c>
      <c r="D695" s="15">
        <v>11.81664889</v>
      </c>
      <c r="I695" s="36"/>
    </row>
    <row r="696" spans="2:9" x14ac:dyDescent="0.2">
      <c r="B696" s="15">
        <v>33.63120567</v>
      </c>
      <c r="C696" s="15">
        <v>2.836879433</v>
      </c>
      <c r="D696" s="15">
        <v>11.819239420000001</v>
      </c>
      <c r="I696" s="36"/>
    </row>
    <row r="697" spans="2:9" x14ac:dyDescent="0.2">
      <c r="B697" s="15">
        <v>33.425531909999997</v>
      </c>
      <c r="C697" s="15">
        <v>2.8297872339999999</v>
      </c>
      <c r="D697" s="15">
        <v>11.821145720000001</v>
      </c>
      <c r="I697" s="36"/>
    </row>
    <row r="698" spans="2:9" x14ac:dyDescent="0.2">
      <c r="B698" s="15">
        <v>33.163120569999997</v>
      </c>
      <c r="C698" s="15">
        <v>2.8226950350000002</v>
      </c>
      <c r="D698" s="15">
        <v>11.80945075</v>
      </c>
      <c r="I698" s="36"/>
    </row>
    <row r="699" spans="2:9" x14ac:dyDescent="0.2">
      <c r="B699" s="15">
        <v>32.921985820000003</v>
      </c>
      <c r="C699" s="15">
        <v>2.808510638</v>
      </c>
      <c r="D699" s="15">
        <v>11.79086474</v>
      </c>
      <c r="I699" s="36"/>
    </row>
    <row r="700" spans="2:9" x14ac:dyDescent="0.2">
      <c r="B700" s="15">
        <v>32.787234040000001</v>
      </c>
      <c r="C700" s="15">
        <v>2.7943262409999998</v>
      </c>
      <c r="D700" s="15">
        <v>11.770743980000001</v>
      </c>
      <c r="I700" s="36"/>
    </row>
    <row r="701" spans="2:9" x14ac:dyDescent="0.2">
      <c r="B701" s="15">
        <v>32.622377620000002</v>
      </c>
      <c r="C701" s="15">
        <v>2.769230769</v>
      </c>
      <c r="D701" s="15">
        <v>11.758779390000001</v>
      </c>
      <c r="I701" s="36"/>
    </row>
    <row r="702" spans="2:9" x14ac:dyDescent="0.2">
      <c r="B702" s="15">
        <v>32.300699299999998</v>
      </c>
      <c r="C702" s="15">
        <v>2.7552447550000001</v>
      </c>
      <c r="D702" s="15">
        <v>11.767817900000001</v>
      </c>
      <c r="I702" s="36"/>
    </row>
    <row r="703" spans="2:9" x14ac:dyDescent="0.2">
      <c r="B703" s="15">
        <v>32.062937060000003</v>
      </c>
      <c r="C703" s="15">
        <v>2.7552447550000001</v>
      </c>
      <c r="D703" s="15">
        <v>11.77781908</v>
      </c>
      <c r="I703" s="36"/>
    </row>
    <row r="704" spans="2:9" x14ac:dyDescent="0.2">
      <c r="B704" s="15">
        <v>31.87412587</v>
      </c>
      <c r="C704" s="15">
        <v>2.7272727269999999</v>
      </c>
      <c r="D704" s="15">
        <v>11.79031318</v>
      </c>
      <c r="I704" s="36"/>
    </row>
    <row r="705" spans="2:9" x14ac:dyDescent="0.2">
      <c r="B705" s="15">
        <v>31.67832168</v>
      </c>
      <c r="C705" s="15">
        <v>2.692307692</v>
      </c>
      <c r="D705" s="15">
        <v>11.802189439999999</v>
      </c>
      <c r="I705" s="36"/>
    </row>
    <row r="706" spans="2:9" x14ac:dyDescent="0.2">
      <c r="B706" s="15">
        <v>31.405594409999999</v>
      </c>
      <c r="C706" s="15">
        <v>2.6433566430000002</v>
      </c>
      <c r="D706" s="15">
        <v>11.80905813</v>
      </c>
      <c r="I706" s="36"/>
    </row>
    <row r="707" spans="2:9" x14ac:dyDescent="0.2">
      <c r="B707" s="15">
        <v>31.18181818</v>
      </c>
      <c r="C707" s="15">
        <v>2.6083916079999998</v>
      </c>
      <c r="D707" s="15">
        <v>11.812253139999999</v>
      </c>
    </row>
    <row r="708" spans="2:9" x14ac:dyDescent="0.2">
      <c r="B708" s="15">
        <v>31.01398601</v>
      </c>
      <c r="C708" s="15">
        <v>2.6013986010000001</v>
      </c>
      <c r="D708" s="15">
        <v>11.823366</v>
      </c>
    </row>
    <row r="709" spans="2:9" x14ac:dyDescent="0.2">
      <c r="B709" s="15">
        <v>30.671328670000001</v>
      </c>
      <c r="C709" s="15">
        <v>2.58041958</v>
      </c>
      <c r="D709" s="15">
        <v>11.84998173</v>
      </c>
    </row>
    <row r="710" spans="2:9" x14ac:dyDescent="0.2">
      <c r="B710" s="15">
        <v>30.419580419999999</v>
      </c>
      <c r="C710" s="15">
        <v>2.5664335660000002</v>
      </c>
      <c r="D710" s="15">
        <v>11.877115440000001</v>
      </c>
    </row>
  </sheetData>
  <phoneticPr fontId="0" type="noConversion"/>
  <pageMargins left="0.75" right="0.75" top="1" bottom="1" header="0.5" footer="0.5"/>
  <pageSetup paperSize="9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DSMT4" shapeId="1163" r:id="rId4">
          <objectPr defaultSize="0" r:id="rId5">
            <anchor moveWithCells="1" sizeWithCells="1">
              <from>
                <xdr:col>1</xdr:col>
                <xdr:colOff>381000</xdr:colOff>
                <xdr:row>0</xdr:row>
                <xdr:rowOff>180975</xdr:rowOff>
              </from>
              <to>
                <xdr:col>1</xdr:col>
                <xdr:colOff>647700</xdr:colOff>
                <xdr:row>0</xdr:row>
                <xdr:rowOff>457200</xdr:rowOff>
              </to>
            </anchor>
          </objectPr>
        </oleObject>
      </mc:Choice>
      <mc:Fallback>
        <oleObject progId="Equation.DSMT4" shapeId="1163" r:id="rId4"/>
      </mc:Fallback>
    </mc:AlternateContent>
    <mc:AlternateContent xmlns:mc="http://schemas.openxmlformats.org/markup-compatibility/2006">
      <mc:Choice Requires="x14">
        <oleObject progId="Equation.DSMT4" shapeId="1164" r:id="rId6">
          <objectPr defaultSize="0" r:id="rId7">
            <anchor moveWithCells="1" sizeWithCells="1">
              <from>
                <xdr:col>2</xdr:col>
                <xdr:colOff>371475</xdr:colOff>
                <xdr:row>0</xdr:row>
                <xdr:rowOff>161925</xdr:rowOff>
              </from>
              <to>
                <xdr:col>2</xdr:col>
                <xdr:colOff>647700</xdr:colOff>
                <xdr:row>0</xdr:row>
                <xdr:rowOff>438150</xdr:rowOff>
              </to>
            </anchor>
          </objectPr>
        </oleObject>
      </mc:Choice>
      <mc:Fallback>
        <oleObject progId="Equation.DSMT4" shapeId="1164" r:id="rId6"/>
      </mc:Fallback>
    </mc:AlternateContent>
    <mc:AlternateContent xmlns:mc="http://schemas.openxmlformats.org/markup-compatibility/2006">
      <mc:Choice Requires="x14">
        <oleObject progId="Equation.DSMT4" shapeId="1165" r:id="rId8">
          <objectPr defaultSize="0" r:id="rId9">
            <anchor moveWithCells="1" sizeWithCells="1">
              <from>
                <xdr:col>1</xdr:col>
                <xdr:colOff>352425</xdr:colOff>
                <xdr:row>1</xdr:row>
                <xdr:rowOff>466725</xdr:rowOff>
              </from>
              <to>
                <xdr:col>1</xdr:col>
                <xdr:colOff>619125</xdr:colOff>
                <xdr:row>1</xdr:row>
                <xdr:rowOff>704850</xdr:rowOff>
              </to>
            </anchor>
          </objectPr>
        </oleObject>
      </mc:Choice>
      <mc:Fallback>
        <oleObject progId="Equation.DSMT4" shapeId="1165" r:id="rId8"/>
      </mc:Fallback>
    </mc:AlternateContent>
    <mc:AlternateContent xmlns:mc="http://schemas.openxmlformats.org/markup-compatibility/2006">
      <mc:Choice Requires="x14">
        <oleObject progId="Equation.DSMT4" shapeId="1166" r:id="rId10">
          <objectPr defaultSize="0" r:id="rId11">
            <anchor moveWithCells="1" sizeWithCells="1">
              <from>
                <xdr:col>2</xdr:col>
                <xdr:colOff>323850</xdr:colOff>
                <xdr:row>1</xdr:row>
                <xdr:rowOff>466725</xdr:rowOff>
              </from>
              <to>
                <xdr:col>2</xdr:col>
                <xdr:colOff>619125</xdr:colOff>
                <xdr:row>1</xdr:row>
                <xdr:rowOff>704850</xdr:rowOff>
              </to>
            </anchor>
          </objectPr>
        </oleObject>
      </mc:Choice>
      <mc:Fallback>
        <oleObject progId="Equation.DSMT4" shapeId="1166" r:id="rId10"/>
      </mc:Fallback>
    </mc:AlternateContent>
    <mc:AlternateContent xmlns:mc="http://schemas.openxmlformats.org/markup-compatibility/2006">
      <mc:Choice Requires="x14">
        <oleObject progId="Equation.DSMT4" shapeId="1177" r:id="rId12">
          <objectPr defaultSize="0" r:id="rId13">
            <anchor moveWithCells="1" sizeWithCells="1">
              <from>
                <xdr:col>4</xdr:col>
                <xdr:colOff>352425</xdr:colOff>
                <xdr:row>0</xdr:row>
                <xdr:rowOff>133350</xdr:rowOff>
              </from>
              <to>
                <xdr:col>4</xdr:col>
                <xdr:colOff>504825</xdr:colOff>
                <xdr:row>0</xdr:row>
                <xdr:rowOff>314325</xdr:rowOff>
              </to>
            </anchor>
          </objectPr>
        </oleObject>
      </mc:Choice>
      <mc:Fallback>
        <oleObject progId="Equation.DSMT4" shapeId="1177" r:id="rId12"/>
      </mc:Fallback>
    </mc:AlternateContent>
    <mc:AlternateContent xmlns:mc="http://schemas.openxmlformats.org/markup-compatibility/2006">
      <mc:Choice Requires="x14">
        <oleObject progId="Equation.DSMT4" shapeId="1182" r:id="rId14">
          <objectPr defaultSize="0" autoPict="0" r:id="rId15">
            <anchor moveWithCells="1" sizeWithCells="1">
              <from>
                <xdr:col>3</xdr:col>
                <xdr:colOff>9525</xdr:colOff>
                <xdr:row>0</xdr:row>
                <xdr:rowOff>133350</xdr:rowOff>
              </from>
              <to>
                <xdr:col>4</xdr:col>
                <xdr:colOff>9525</xdr:colOff>
                <xdr:row>0</xdr:row>
                <xdr:rowOff>466725</xdr:rowOff>
              </to>
            </anchor>
          </objectPr>
        </oleObject>
      </mc:Choice>
      <mc:Fallback>
        <oleObject progId="Equation.DSMT4" shapeId="1182" r:id="rId14"/>
      </mc:Fallback>
    </mc:AlternateContent>
    <mc:AlternateContent xmlns:mc="http://schemas.openxmlformats.org/markup-compatibility/2006">
      <mc:Choice Requires="x14">
        <oleObject progId="Equation.DSMT4" shapeId="1183" r:id="rId16">
          <objectPr defaultSize="0" r:id="rId17">
            <anchor moveWithCells="1" sizeWithCells="1">
              <from>
                <xdr:col>5</xdr:col>
                <xdr:colOff>295275</xdr:colOff>
                <xdr:row>0</xdr:row>
                <xdr:rowOff>123825</xdr:rowOff>
              </from>
              <to>
                <xdr:col>5</xdr:col>
                <xdr:colOff>571500</xdr:colOff>
                <xdr:row>0</xdr:row>
                <xdr:rowOff>381000</xdr:rowOff>
              </to>
            </anchor>
          </objectPr>
        </oleObject>
      </mc:Choice>
      <mc:Fallback>
        <oleObject progId="Equation.DSMT4" shapeId="1183" r:id="rId16"/>
      </mc:Fallback>
    </mc:AlternateContent>
    <mc:AlternateContent xmlns:mc="http://schemas.openxmlformats.org/markup-compatibility/2006">
      <mc:Choice Requires="x14">
        <oleObject progId="Equation.DSMT4" shapeId="1184" r:id="rId18">
          <objectPr defaultSize="0" autoPict="0" r:id="rId19">
            <anchor moveWithCells="1" sizeWithCells="1">
              <from>
                <xdr:col>6</xdr:col>
                <xdr:colOff>200025</xdr:colOff>
                <xdr:row>0</xdr:row>
                <xdr:rowOff>9525</xdr:rowOff>
              </from>
              <to>
                <xdr:col>6</xdr:col>
                <xdr:colOff>685800</xdr:colOff>
                <xdr:row>1</xdr:row>
                <xdr:rowOff>0</xdr:rowOff>
              </to>
            </anchor>
          </objectPr>
        </oleObject>
      </mc:Choice>
      <mc:Fallback>
        <oleObject progId="Equation.DSMT4" shapeId="1184" r:id="rId1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vag</dc:creator>
  <cp:lastModifiedBy>влад</cp:lastModifiedBy>
  <dcterms:created xsi:type="dcterms:W3CDTF">2006-10-25T16:51:52Z</dcterms:created>
  <dcterms:modified xsi:type="dcterms:W3CDTF">2016-12-23T15:05:36Z</dcterms:modified>
</cp:coreProperties>
</file>